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4900" activeTab="0"/>
  </bookViews>
  <sheets>
    <sheet name="2021." sheetId="1" r:id="rId1"/>
  </sheets>
  <definedNames>
    <definedName name="_xlnm._FilterDatabase" localSheetId="0" hidden="1">'2021.'!$A$9:$J$96</definedName>
  </definedNames>
  <calcPr fullCalcOnLoad="1"/>
</workbook>
</file>

<file path=xl/sharedStrings.xml><?xml version="1.0" encoding="utf-8"?>
<sst xmlns="http://schemas.openxmlformats.org/spreadsheetml/2006/main" count="381" uniqueCount="296">
  <si>
    <t>Intézmény neve:</t>
  </si>
  <si>
    <t>Hagyományok Háza</t>
  </si>
  <si>
    <t>KIMUTATÁS</t>
  </si>
  <si>
    <t>a nettó 5 millió Ft-ot elérő vagy meghaladó értékű szerződéskötésekről</t>
  </si>
  <si>
    <t>a 2011. évi CXII. Tv. (Infotv.) 1.sz. mellékletének III/4. pontja alapján</t>
  </si>
  <si>
    <t>Sorszám</t>
  </si>
  <si>
    <t>Szerződő partner</t>
  </si>
  <si>
    <t>Szerződés típusa</t>
  </si>
  <si>
    <t>Szerződés tárgya</t>
  </si>
  <si>
    <t>Szerződés értéke (nettó Ft)</t>
  </si>
  <si>
    <t>1.</t>
  </si>
  <si>
    <t>2.</t>
  </si>
  <si>
    <t>Médiaszolgáltatás-támogató és Vagyonkezelő Alap</t>
  </si>
  <si>
    <t>Helységbérleti szerződés</t>
  </si>
  <si>
    <t>3.</t>
  </si>
  <si>
    <t>Vállalkozási szerződés</t>
  </si>
  <si>
    <t>4.</t>
  </si>
  <si>
    <t>5.</t>
  </si>
  <si>
    <t>6.</t>
  </si>
  <si>
    <t>Megbízási szerződés</t>
  </si>
  <si>
    <t>Budai Vigadó rekonstrukció projekt Műszaki projektmenedzseri feladatok ellátása</t>
  </si>
  <si>
    <t>Sz-építők Építőipar, Szolgáltató és Kereskedelmi Kft.</t>
  </si>
  <si>
    <t>7.</t>
  </si>
  <si>
    <t xml:space="preserve">Archi-kon Építészeti Tervező-szervező Kft </t>
  </si>
  <si>
    <t xml:space="preserve">Budai Vigadó rekonstrukció Projekt -tervezési és tervezői művezetői feladatok ellátása </t>
  </si>
  <si>
    <t>Tervezői szerződés</t>
  </si>
  <si>
    <t>8.</t>
  </si>
  <si>
    <t xml:space="preserve">NOX Beruházó és Fővállalkozó ZRT </t>
  </si>
  <si>
    <t xml:space="preserve">Budai Vigadó rekonstrukció Projekt műszaki ellenőri tevékenység </t>
  </si>
  <si>
    <t>9.</t>
  </si>
  <si>
    <t>10.</t>
  </si>
  <si>
    <t>11.</t>
  </si>
  <si>
    <t>12.</t>
  </si>
  <si>
    <t>Megbízási szerződés (konzorcium)</t>
  </si>
  <si>
    <t>ÉPKAR Zrt</t>
  </si>
  <si>
    <t>FŐBER Nemzetközi Ingatlanfejlesztő és Mérnöki ZRT</t>
  </si>
  <si>
    <t>Színpad és Emelőgéptechnika Kft</t>
  </si>
  <si>
    <t>Budai Vigadó épületrekonstrukció - Színpad és színháztechnikai beruházás kivitelezése</t>
  </si>
  <si>
    <t xml:space="preserve">BV épületrekonstrukció kivitelezői feladatok- kettős betáp hálózatfejlesztési hozzájárulás </t>
  </si>
  <si>
    <t>ELMŰ Hálózati Kft</t>
  </si>
  <si>
    <t>Projekt tanácsadói tevékenység</t>
  </si>
  <si>
    <t>BEBA 2000 Kereskedelmi és Szolgáltató BT</t>
  </si>
  <si>
    <t>Könyvvizsgálói tevékenység</t>
  </si>
  <si>
    <t>Szerződéskötés dátuma</t>
  </si>
  <si>
    <t>Szerződés lejárata</t>
  </si>
  <si>
    <t>Golden Mean Audit Kft.</t>
  </si>
  <si>
    <t>13.</t>
  </si>
  <si>
    <t>Nagy Ákos egyéni vállalkozó</t>
  </si>
  <si>
    <t>6 db egyedi kivitelezésű és készítésű cimbalom gyártása és szállítása</t>
  </si>
  <si>
    <t>HH informatikai rendszerének üzemeltetése</t>
  </si>
  <si>
    <t>14.</t>
  </si>
  <si>
    <t>Andocsek Zrt.</t>
  </si>
  <si>
    <t>15.</t>
  </si>
  <si>
    <t>Bonumstrat Consulting Kft.</t>
  </si>
  <si>
    <t>HH informatikai stratégiájának tervezése, végrehajtása</t>
  </si>
  <si>
    <t>16.</t>
  </si>
  <si>
    <t>17.</t>
  </si>
  <si>
    <t>18.</t>
  </si>
  <si>
    <t>19.</t>
  </si>
  <si>
    <t>20.</t>
  </si>
  <si>
    <t>Corvin tér 8. épület takarítási feladatok</t>
  </si>
  <si>
    <t>Best Building Service Kft.</t>
  </si>
  <si>
    <t>E.Kvalitás 2002 Kft.</t>
  </si>
  <si>
    <t>Karbantartási szerződés</t>
  </si>
  <si>
    <t>Gépjármű beszerzés</t>
  </si>
  <si>
    <t>Adásvételi szerződés</t>
  </si>
  <si>
    <t>HB Stúdió Kft.</t>
  </si>
  <si>
    <t>Csodaváró betlehemes produkció díszleteinek elkészítése</t>
  </si>
  <si>
    <t>21.</t>
  </si>
  <si>
    <t>22.</t>
  </si>
  <si>
    <t>24.</t>
  </si>
  <si>
    <t>Szolgáltatási szerződés</t>
  </si>
  <si>
    <t>EURHYTHMICS Kft.</t>
  </si>
  <si>
    <t>Árubeszerzés</t>
  </si>
  <si>
    <t>Mikroport rendszer, hangtechnika</t>
  </si>
  <si>
    <t>Rendezvény szervezés - Jótékonysági koncertsorozat (Erdély)</t>
  </si>
  <si>
    <t>Asociata Erdélyi Magyar Népzenészek Egyesülete</t>
  </si>
  <si>
    <t>Építési beruházás -Budai Vigadó tetőtéri iroda kialakítása</t>
  </si>
  <si>
    <t>Épkar Zrt.</t>
  </si>
  <si>
    <t>Építési beruházás -Mesterporta felújítási munkálatai</t>
  </si>
  <si>
    <t>Lisys-Project Kft.</t>
  </si>
  <si>
    <t>Pilpellett Kft</t>
  </si>
  <si>
    <t>16 db színpadi fényvető beszerzése</t>
  </si>
  <si>
    <t>MÁNE művészeinek és egyéb közreműködőinek bel- és külföldi előadásaira történő személyszállítás</t>
  </si>
  <si>
    <t>SZABADOS-HUS KFT.</t>
  </si>
  <si>
    <t>23.</t>
  </si>
  <si>
    <t>25.</t>
  </si>
  <si>
    <t>26.</t>
  </si>
  <si>
    <t>27.</t>
  </si>
  <si>
    <t>28.</t>
  </si>
  <si>
    <t>29.</t>
  </si>
  <si>
    <t>30.</t>
  </si>
  <si>
    <t>Pethő Nyomdaipari Szogáltató Kft.</t>
  </si>
  <si>
    <t>Nyomdai-gyártási munka</t>
  </si>
  <si>
    <t>31.</t>
  </si>
  <si>
    <t>32.</t>
  </si>
  <si>
    <t>Énekesmadár produkcióhoz díszletelemek beszerzése</t>
  </si>
  <si>
    <t>Orfeum Dekor Kft.</t>
  </si>
  <si>
    <t>33.</t>
  </si>
  <si>
    <t>Havannap Kft.</t>
  </si>
  <si>
    <t>Árnyékolók beszerzése</t>
  </si>
  <si>
    <t>Music Hungary Zeneműkiadó Kft.</t>
  </si>
  <si>
    <t>Bartók és Dankó Rádió népzenei műsorainak gyártása</t>
  </si>
  <si>
    <t>Keretszerződés</t>
  </si>
  <si>
    <t>határozatlan</t>
  </si>
  <si>
    <t>Földgáz szolgáltatás</t>
  </si>
  <si>
    <t>Villamosenergia szolgáltatás</t>
  </si>
  <si>
    <t>ELMŰ-ÉMÁSZ Energiakereskedő Kft.</t>
  </si>
  <si>
    <t>ELMŰ Hálózati Kft.</t>
  </si>
  <si>
    <t>Káry-villa Ingatlanfejlesztő Kft.</t>
  </si>
  <si>
    <t>Száva utcai raktár bérleti díja</t>
  </si>
  <si>
    <t>CLH Klímaszervíz Kft.</t>
  </si>
  <si>
    <t>Klíma karbantartási munkálatok</t>
  </si>
  <si>
    <t>Recepciós szolgáltatás</t>
  </si>
  <si>
    <t>Magnum Vagyonvédelmi és Szolgáltató Kft.</t>
  </si>
  <si>
    <t>Budai Vigadó épület őrzése</t>
  </si>
  <si>
    <t>Kristály-Mix Kft.</t>
  </si>
  <si>
    <t>Budai Vigadó épület takarítása</t>
  </si>
  <si>
    <t>Hálózathasználati szerződés</t>
  </si>
  <si>
    <t>Vevőszolgálati szerződés</t>
  </si>
  <si>
    <t>Bérleti szerződés</t>
  </si>
  <si>
    <t>Vállalkozási (gyártási) szerződés</t>
  </si>
  <si>
    <t>Szolgáltatói szerződés</t>
  </si>
  <si>
    <t>Bp. I.ker. Fém u. 8. és Naphegy tér 8. ingatlan bérlése</t>
  </si>
  <si>
    <t>Kultúrpart Egyesület</t>
  </si>
  <si>
    <t>WECO Travel Idegenforgalmi Kft.</t>
  </si>
  <si>
    <t>repülőjegy+közbeszerzési díj Bp-Tel Aviv</t>
  </si>
  <si>
    <t>Cargo Agencies CD Diplomat Kft.</t>
  </si>
  <si>
    <t>Teherszállítás/Izraeli turné</t>
  </si>
  <si>
    <t>AITOSZ Bt.</t>
  </si>
  <si>
    <t>HH marketing tevékenységének ellátása</t>
  </si>
  <si>
    <t>Lollipop Reklám Kft.</t>
  </si>
  <si>
    <t>marketingeszköz gyártási és egyedi perszonalizálási feladatok</t>
  </si>
  <si>
    <t>Arterior Komplex Kft.</t>
  </si>
  <si>
    <t>Bútor beszerzése</t>
  </si>
  <si>
    <t>Media Factory Kft.</t>
  </si>
  <si>
    <t>HH tevékenységeinek, programjainak megjelentetése közterületi felületeken</t>
  </si>
  <si>
    <t>Associaziona Culturale Januartes</t>
  </si>
  <si>
    <t>A MÁNE Miláno 2020.10.18 előadásán közreműködők biztosítása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</si>
  <si>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</si>
  <si>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</si>
  <si>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</si>
  <si>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</si>
  <si>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</si>
  <si>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</si>
  <si>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</si>
  <si>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</si>
  <si>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</si>
  <si>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</si>
  <si>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</si>
  <si>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</si>
  <si>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</si>
  <si>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</si>
  <si>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</si>
  <si>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</si>
  <si>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</si>
  <si>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</si>
  <si>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</si>
  <si>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</si>
  <si>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</si>
  <si>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Vállalkozási keretszerződés</t>
  </si>
  <si>
    <t>Megrendelés</t>
  </si>
  <si>
    <t>Szerződés</t>
  </si>
  <si>
    <t>Shalev Center Kft.</t>
  </si>
  <si>
    <t>Pro Invento Kft.</t>
  </si>
  <si>
    <t>EFOP-támogatási igény előkészítése,pályázat elkészítése és benyújtása</t>
  </si>
  <si>
    <t>Megjegyzés</t>
  </si>
  <si>
    <t>évente újrakötve (nettó 5 000 000 Ft/év)</t>
  </si>
  <si>
    <t xml:space="preserve">évente újrakötve </t>
  </si>
  <si>
    <t>hangfelvételek, vidók, kisfilmek elkészítése</t>
  </si>
  <si>
    <t>2020-as évben kötött szerződések összesítve</t>
  </si>
  <si>
    <t>Asociatia Kaszaj Kulturális Egyesület</t>
  </si>
  <si>
    <t>2018-as évben kötött szerződések összesítve</t>
  </si>
  <si>
    <t>programok, koncertek szervezése, lebonyolítása</t>
  </si>
  <si>
    <t>2019-es évben kötött szerződések összesítve</t>
  </si>
  <si>
    <t>NKM Energia Zrt.</t>
  </si>
  <si>
    <t>éves átlag</t>
  </si>
  <si>
    <t>Chrisart Ker. és Szolg. Kft.</t>
  </si>
  <si>
    <t>Megrendelő, szerződés</t>
  </si>
  <si>
    <t>produkciók létrehozásához anyagbeszerzés, viseleti taácsadás</t>
  </si>
  <si>
    <t>rendezvények, programok szewrvezése, lebonyolítása</t>
  </si>
  <si>
    <t>Élő Hagyomány Polgári Társulás</t>
  </si>
  <si>
    <t>Vízió &amp; Dimenzió Kft.</t>
  </si>
  <si>
    <t>BV mobil bútorzatának beszerzése</t>
  </si>
  <si>
    <t>Vilanyszerelési munkálatok</t>
  </si>
  <si>
    <t>Óbudai Autójavító Kft.</t>
  </si>
  <si>
    <t>Cseke Hangszerjavító Ker. és Kft.</t>
  </si>
  <si>
    <t>Megrendelő</t>
  </si>
  <si>
    <t>Zongorabeszerzés</t>
  </si>
  <si>
    <t>Eraber Ker. és Szolg. Kft.</t>
  </si>
  <si>
    <t>Apor P. utca légtechnikai és fűtési rendszer karbantartása</t>
  </si>
  <si>
    <t>Megrendelők</t>
  </si>
  <si>
    <t>2019-es évi megrendelők összesítve</t>
  </si>
  <si>
    <t>Proscene Ker. és Szolg. Bt.</t>
  </si>
  <si>
    <t>díszletelemek</t>
  </si>
  <si>
    <t>2019. évi megrendelők összesítve</t>
  </si>
  <si>
    <t>Asociatia Pro Folk Dance</t>
  </si>
  <si>
    <t>FOLKFORUM Hagyományőrző Interetnikus F. megszervezése és lebonyolítása</t>
  </si>
  <si>
    <t>MÁNE 2020.10.18-i milánói előadásának előkészítése, szervezése</t>
  </si>
  <si>
    <t>Cadenza Music Management Societa 'A Responsabilita' Limitata</t>
  </si>
  <si>
    <t>Classics Management Kft.</t>
  </si>
  <si>
    <t>MÁNE európai szintű brandépítése a 2020.10.18-i milánói előadással kapcsolatosan</t>
  </si>
  <si>
    <t>Határtalan Hangok Közhasznú Alapítvány</t>
  </si>
  <si>
    <t>népzenei koncersorozat előkészítése, megszervezése és lebonyolítása</t>
  </si>
  <si>
    <t>Top Cop Security Zrt.</t>
  </si>
  <si>
    <t>BV épület őrzése 2022. szeptember 11-ig</t>
  </si>
  <si>
    <t>egy évre számított összeg</t>
  </si>
  <si>
    <t>English Folk Expo Limited</t>
  </si>
  <si>
    <t>részvétel a Manchesterben megrendezésre kerülő EFEx 2021rendezvényen</t>
  </si>
  <si>
    <t>Aktínium Bt.</t>
  </si>
  <si>
    <t>Folklóradatbázis webes megjelenítésére szolgáló szoftver és a Folklóradatbázis kötegelt médiakonvertálására szolgáló szoftver elkészítése és átadása</t>
  </si>
  <si>
    <t>Herling Restaurátor és Művészeti Stúdió Kft.</t>
  </si>
  <si>
    <t>BV épületében díszítő festés készítése</t>
  </si>
  <si>
    <t>Duna Művészeti Nemzetközi Multikulturális Társaság</t>
  </si>
  <si>
    <t>10 db 60-90 perces jubileumi  koncert előkészítése, megszervezése és lebonyolítása</t>
  </si>
  <si>
    <t>Farkas Gábor e.v.</t>
  </si>
  <si>
    <t>rendezvények fénytechnikai kiszolgálása fővilágosító-operátori munkakörben</t>
  </si>
  <si>
    <t>Tripont Foto Video Kft.</t>
  </si>
  <si>
    <t>reprodukciós szett</t>
  </si>
  <si>
    <t>A Budai Vigadó műemlék épület rekonstrukciós, felújítási és bővítési munkáinak kivitelezése vállalkozási szerződés keretében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</si>
  <si>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</si>
  <si>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</si>
  <si>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</si>
  <si>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</si>
  <si>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</si>
  <si>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</si>
  <si>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</si>
  <si>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</si>
  <si>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</si>
  <si>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</si>
  <si>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</si>
  <si>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</si>
  <si>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Porsche Hungária Kereskedelmi Kft.</t>
  </si>
  <si>
    <t>Skoda Superb jármű beszerzés</t>
  </si>
  <si>
    <t>digitális keverőrendszer beszerzés</t>
  </si>
  <si>
    <t>Microsound Kft.</t>
  </si>
  <si>
    <t>cigányzenei promóciós film gyártási tevékenysége</t>
  </si>
  <si>
    <t>Nomád Nemzedék Kft.</t>
  </si>
  <si>
    <t>hegedű és vonó beszerzés</t>
  </si>
  <si>
    <t>Bestone Music Kft.</t>
  </si>
  <si>
    <t>Gaia-Film Kft</t>
  </si>
  <si>
    <t>videóstúdó kialakítása a HH színháztermébe</t>
  </si>
  <si>
    <t>Panaudio Kft.</t>
  </si>
  <si>
    <t>színháztechnikai célokat szolgáló vetítőgép beszerzése</t>
  </si>
  <si>
    <t>1 db grandMA3 compakt XT bővítés a meglévő grandMA2 vezérlőpultok felújításához kiegészítő egységgel, beüzemeléssel, proogramozással</t>
  </si>
  <si>
    <t>67.</t>
  </si>
  <si>
    <t>68.</t>
  </si>
  <si>
    <t>69.</t>
  </si>
  <si>
    <t>70.</t>
  </si>
  <si>
    <t>71.</t>
  </si>
  <si>
    <t>72.</t>
  </si>
  <si>
    <t>73.</t>
  </si>
  <si>
    <t>SHURE mikroport rendszer</t>
  </si>
  <si>
    <t>Boslexbit Kft.</t>
  </si>
  <si>
    <t>MÁNE személyszállítás</t>
  </si>
  <si>
    <t>Snitt Studio Informatikai Kft.</t>
  </si>
  <si>
    <t>nagy teljesítményű fildigitalizáló berendezés</t>
  </si>
  <si>
    <t>Mikropo Kft.</t>
  </si>
  <si>
    <t>projektor optika</t>
  </si>
  <si>
    <t>nyomdai és gyártási munkák elvégzése, kiadványok, kisebb nyomdai termékek gyártása, egyedi megrendelések alapján</t>
  </si>
  <si>
    <t>Pusztai Bence</t>
  </si>
  <si>
    <t>FolkStudio élő vágás, operatőri munka, tanácsadó, segítő, tervező, pakoló feladatok ellátása</t>
  </si>
  <si>
    <t>FolkUdvar című magazinműsor elkészítése</t>
  </si>
  <si>
    <t>Bálvány Pro Kft.</t>
  </si>
  <si>
    <t>XVII. Országos Népművészeti Kiállítás installációjának kivitelezése legyártása.</t>
  </si>
  <si>
    <t>Népművészeti Egyesületek Szövetsége</t>
  </si>
  <si>
    <t>Együttműködési megállapodás</t>
  </si>
  <si>
    <t>XVII. Országos Népművészeti Kiállításnak  program rendezvény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</si>
  <si>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</si>
  <si>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</si>
  <si>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</si>
  <si>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</si>
  <si>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</si>
  <si>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</si>
  <si>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</si>
  <si>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</si>
  <si>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</si>
  <si>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Frissítve: 2021. március 08.</t>
  </si>
  <si>
    <t>Népzene itthonról, Táncrend műsorok gyártása</t>
  </si>
  <si>
    <t>Plusz Dájár Kft.</t>
  </si>
  <si>
    <t>Kovács Dóra e.v.</t>
  </si>
  <si>
    <t>Fonó Budai Zeneház Nonprofit Kft</t>
  </si>
  <si>
    <t>HH épületében tetőtéri raktár kialakítása, digitalizáló helység átalakítása, Apor P. 2-4ben ideiglenes stúdió kialakítása</t>
  </si>
  <si>
    <t>HH programjaihoz, arculati anyagaihoz, image hirdetéseihez kapcsolódó online anyagok grafikai tervezése</t>
  </si>
  <si>
    <t>kutatások előkészítése, megszervezése, lebonyolítása</t>
  </si>
  <si>
    <t>Best Csoport Bt.</t>
  </si>
  <si>
    <t>hostess, ruhatáros feladatok ellátása</t>
  </si>
  <si>
    <t>Megbízási keretszerződés</t>
  </si>
  <si>
    <t>83.</t>
  </si>
  <si>
    <t>84.</t>
  </si>
  <si>
    <t>85.</t>
  </si>
  <si>
    <t>86.</t>
  </si>
  <si>
    <t>87.</t>
  </si>
  <si>
    <t>adminisztrációs felület biztosítása</t>
  </si>
  <si>
    <t>Polyphony Projekt Nonprofit Kft.</t>
  </si>
  <si>
    <t>88.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</si>
</sst>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\ _H_U_F_-;\-* #,##0\ _H_U_F_-;_-* &quot;-&quot;??\ _H_U_F_-;_-@_-"/>
    <numFmt numFmtId="166" formatCode="[$-40E]yyyy\.\ mmmm\ d\."/>
    <numFmt numFmtId="167" formatCode="[$-F800]dddd\,\ mmmm\ dd\,\ yyyy"/>
    <numFmt numFmtId="168" formatCode="0.0000"/>
    <numFmt numFmtId="169" formatCode="0.000"/>
    <numFmt numFmtId="170" formatCode="0.0"/>
    <numFmt numFmtId="171" formatCode="yyyy\.mm\.dd"/>
    <numFmt numFmtId="172" formatCode="[$-40E]yyyy\.\ mmmm\ d\.\,\ dddd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  <numFmt numFmtId="177" formatCode="[$-40E]yyyy/\ mmm/\ d\.;@"/>
    <numFmt numFmtId="178" formatCode="[$-40E]yy/\ mmmm\ d\.;@"/>
    <numFmt numFmtId="179" formatCode="[$-40E]yyyy/\ mmmm\ d\.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64" fontId="2" fillId="0" borderId="10" xfId="4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14" fontId="3" fillId="0" borderId="12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179" fontId="4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/>
    </xf>
    <xf numFmtId="17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79" fontId="2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4"/>
  <sheetViews>
    <sheetView tabSelected="1" zoomScale="120" zoomScaleNormal="120" workbookViewId="0" topLeftCell="A1">
      <pane ySplit="9" topLeftCell="A94" activePane="bottomLeft" state="frozen"/>
      <selection pane="topLeft" activeCell="A1" sqref="A1"/>
      <selection pane="bottomLeft" activeCell="B100" sqref="B100"/>
    </sheetView>
  </sheetViews>
  <sheetFormatPr defaultColWidth="8.8515625" defaultRowHeight="24.75" customHeight="1"/>
  <cols>
    <col min="1" max="1" width="8.8515625" style="8" customWidth="1"/>
    <col min="2" max="2" width="41.421875" style="9" customWidth="1"/>
    <col min="3" max="3" width="27.140625" style="1" customWidth="1"/>
    <col min="4" max="4" width="53.140625" style="1" customWidth="1"/>
    <col min="5" max="5" width="14.7109375" style="1" bestFit="1" customWidth="1"/>
    <col min="6" max="6" width="18.140625" style="20" customWidth="1"/>
    <col min="7" max="7" width="25.28125" style="27" customWidth="1"/>
    <col min="8" max="8" width="26.140625" style="1" customWidth="1"/>
    <col min="9" max="9" width="8.8515625" style="1" customWidth="1"/>
    <col min="10" max="10" width="14.8515625" style="1" customWidth="1"/>
    <col min="11" max="16384" width="8.8515625" style="1" customWidth="1"/>
  </cols>
  <sheetData>
    <row r="1" ht="15">
      <c r="G1" s="25"/>
    </row>
    <row r="2" spans="1:8" ht="12.75">
      <c r="A2" s="7"/>
      <c r="B2" s="10" t="s">
        <v>0</v>
      </c>
      <c r="G2" s="26" t="s">
        <v>277</v>
      </c>
      <c r="H2" s="3"/>
    </row>
    <row r="3" spans="2:7" ht="12.75">
      <c r="B3" s="6" t="s">
        <v>1</v>
      </c>
      <c r="G3" s="26"/>
    </row>
    <row r="4" spans="3:4" ht="12.75">
      <c r="C4" s="29" t="s">
        <v>2</v>
      </c>
      <c r="D4" s="29"/>
    </row>
    <row r="5" spans="3:4" ht="12.75">
      <c r="C5" s="29" t="s">
        <v>3</v>
      </c>
      <c r="D5" s="29"/>
    </row>
    <row r="6" spans="3:4" ht="12.75">
      <c r="C6" s="29" t="s">
        <v>4</v>
      </c>
      <c r="D6" s="29"/>
    </row>
    <row r="7" spans="3:4" ht="12.75">
      <c r="C7" s="30"/>
      <c r="D7" s="30"/>
    </row>
    <row r="8" ht="13.5" thickBot="1"/>
    <row r="9" spans="1:8" s="2" customFormat="1" ht="24.75" customHeight="1" thickTop="1">
      <c r="A9" s="14" t="s">
        <v>5</v>
      </c>
      <c r="B9" s="15" t="s">
        <v>6</v>
      </c>
      <c r="C9" s="16" t="s">
        <v>7</v>
      </c>
      <c r="D9" s="16" t="s">
        <v>8</v>
      </c>
      <c r="E9" s="17" t="s">
        <v>9</v>
      </c>
      <c r="F9" s="21" t="s">
        <v>43</v>
      </c>
      <c r="G9" s="28" t="s">
        <v>44</v>
      </c>
      <c r="H9" s="18" t="s">
        <v>166</v>
      </c>
    </row>
    <row r="10" spans="1:8" s="11" customFormat="1" ht="24.75" customHeight="1">
      <c r="A10" s="13" t="s">
        <v>10</v>
      </c>
      <c r="B10" s="12" t="s">
        <v>108</v>
      </c>
      <c r="C10" s="12" t="s">
        <v>118</v>
      </c>
      <c r="D10" s="4" t="s">
        <v>106</v>
      </c>
      <c r="E10" s="5">
        <v>18000000</v>
      </c>
      <c r="F10" s="22">
        <v>41739</v>
      </c>
      <c r="G10" s="22" t="s">
        <v>104</v>
      </c>
      <c r="H10" s="19"/>
    </row>
    <row r="11" spans="1:8" s="11" customFormat="1" ht="24.75" customHeight="1">
      <c r="A11" s="13" t="s">
        <v>11</v>
      </c>
      <c r="B11" s="12" t="s">
        <v>41</v>
      </c>
      <c r="C11" s="12" t="s">
        <v>19</v>
      </c>
      <c r="D11" s="4" t="s">
        <v>40</v>
      </c>
      <c r="E11" s="5">
        <v>14970000</v>
      </c>
      <c r="F11" s="22">
        <v>42214</v>
      </c>
      <c r="G11" s="22">
        <v>43251</v>
      </c>
      <c r="H11" s="19"/>
    </row>
    <row r="12" spans="1:8" s="11" customFormat="1" ht="24.75" customHeight="1">
      <c r="A12" s="13" t="s">
        <v>14</v>
      </c>
      <c r="B12" s="12" t="s">
        <v>21</v>
      </c>
      <c r="C12" s="12" t="s">
        <v>19</v>
      </c>
      <c r="D12" s="4" t="s">
        <v>20</v>
      </c>
      <c r="E12" s="5">
        <v>23318969</v>
      </c>
      <c r="F12" s="22">
        <v>42314</v>
      </c>
      <c r="G12" s="22">
        <v>43646</v>
      </c>
      <c r="H12" s="19"/>
    </row>
    <row r="13" spans="1:8" s="11" customFormat="1" ht="24.75" customHeight="1">
      <c r="A13" s="13" t="s">
        <v>16</v>
      </c>
      <c r="B13" s="12" t="s">
        <v>23</v>
      </c>
      <c r="C13" s="12" t="s">
        <v>25</v>
      </c>
      <c r="D13" s="4" t="s">
        <v>24</v>
      </c>
      <c r="E13" s="5">
        <v>185480000</v>
      </c>
      <c r="F13" s="22">
        <v>42374</v>
      </c>
      <c r="G13" s="22">
        <v>43199</v>
      </c>
      <c r="H13" s="19"/>
    </row>
    <row r="14" spans="1:8" s="11" customFormat="1" ht="24.75" customHeight="1">
      <c r="A14" s="13" t="s">
        <v>17</v>
      </c>
      <c r="B14" s="12" t="s">
        <v>27</v>
      </c>
      <c r="C14" s="12" t="s">
        <v>33</v>
      </c>
      <c r="D14" s="4" t="s">
        <v>28</v>
      </c>
      <c r="E14" s="5">
        <f>16095345/1.27</f>
        <v>12673500</v>
      </c>
      <c r="F14" s="22">
        <v>42508</v>
      </c>
      <c r="G14" s="22">
        <v>43245</v>
      </c>
      <c r="H14" s="19"/>
    </row>
    <row r="15" spans="1:8" s="11" customFormat="1" ht="24.75" customHeight="1">
      <c r="A15" s="13" t="s">
        <v>18</v>
      </c>
      <c r="B15" s="12" t="s">
        <v>35</v>
      </c>
      <c r="C15" s="12" t="s">
        <v>33</v>
      </c>
      <c r="D15" s="4" t="s">
        <v>28</v>
      </c>
      <c r="E15" s="5">
        <f>15464155/1.27</f>
        <v>12176500</v>
      </c>
      <c r="F15" s="22">
        <v>42508</v>
      </c>
      <c r="G15" s="22">
        <v>43245</v>
      </c>
      <c r="H15" s="19"/>
    </row>
    <row r="16" spans="1:8" s="11" customFormat="1" ht="24.75" customHeight="1">
      <c r="A16" s="13" t="s">
        <v>22</v>
      </c>
      <c r="B16" s="12" t="s">
        <v>12</v>
      </c>
      <c r="C16" s="12" t="s">
        <v>13</v>
      </c>
      <c r="D16" s="4" t="s">
        <v>123</v>
      </c>
      <c r="E16" s="5">
        <v>139997898</v>
      </c>
      <c r="F16" s="22">
        <v>42583</v>
      </c>
      <c r="G16" s="22">
        <v>43190</v>
      </c>
      <c r="H16" s="19"/>
    </row>
    <row r="17" spans="1:8" s="11" customFormat="1" ht="24.75" customHeight="1">
      <c r="A17" s="13" t="s">
        <v>26</v>
      </c>
      <c r="B17" s="12" t="s">
        <v>163</v>
      </c>
      <c r="C17" s="12" t="s">
        <v>120</v>
      </c>
      <c r="D17" s="4" t="s">
        <v>110</v>
      </c>
      <c r="E17" s="5">
        <v>30079328</v>
      </c>
      <c r="F17" s="22">
        <v>42627</v>
      </c>
      <c r="G17" s="22">
        <v>43830</v>
      </c>
      <c r="H17" s="19"/>
    </row>
    <row r="18" spans="1:8" s="11" customFormat="1" ht="24.75" customHeight="1">
      <c r="A18" s="13" t="s">
        <v>29</v>
      </c>
      <c r="B18" s="12" t="s">
        <v>34</v>
      </c>
      <c r="C18" s="12" t="s">
        <v>15</v>
      </c>
      <c r="D18" s="4" t="s">
        <v>219</v>
      </c>
      <c r="E18" s="5">
        <f>5988049282/1.27</f>
        <v>4714999434.645669</v>
      </c>
      <c r="F18" s="22">
        <v>42744</v>
      </c>
      <c r="G18" s="22">
        <v>43193</v>
      </c>
      <c r="H18" s="19"/>
    </row>
    <row r="19" spans="1:8" s="11" customFormat="1" ht="24.75" customHeight="1">
      <c r="A19" s="13" t="s">
        <v>30</v>
      </c>
      <c r="B19" s="12" t="s">
        <v>164</v>
      </c>
      <c r="C19" s="12" t="s">
        <v>162</v>
      </c>
      <c r="D19" s="4" t="s">
        <v>165</v>
      </c>
      <c r="E19" s="5">
        <f>8382000/1.27</f>
        <v>6600000</v>
      </c>
      <c r="F19" s="22">
        <v>42902</v>
      </c>
      <c r="G19" s="22">
        <v>44195</v>
      </c>
      <c r="H19" s="19"/>
    </row>
    <row r="20" spans="1:8" s="11" customFormat="1" ht="24.75" customHeight="1">
      <c r="A20" s="13" t="s">
        <v>31</v>
      </c>
      <c r="B20" s="12" t="s">
        <v>45</v>
      </c>
      <c r="C20" s="12" t="s">
        <v>19</v>
      </c>
      <c r="D20" s="4" t="s">
        <v>42</v>
      </c>
      <c r="E20" s="5">
        <f>6813816/1.27</f>
        <v>5365209.448818898</v>
      </c>
      <c r="F20" s="22">
        <v>42912</v>
      </c>
      <c r="G20" s="22">
        <v>43343</v>
      </c>
      <c r="H20" s="19"/>
    </row>
    <row r="21" spans="1:8" s="11" customFormat="1" ht="24.75" customHeight="1">
      <c r="A21" s="13" t="s">
        <v>32</v>
      </c>
      <c r="B21" s="12" t="s">
        <v>39</v>
      </c>
      <c r="C21" s="12" t="s">
        <v>118</v>
      </c>
      <c r="D21" s="4" t="s">
        <v>38</v>
      </c>
      <c r="E21" s="5">
        <f>14435328/1.27</f>
        <v>11366400</v>
      </c>
      <c r="F21" s="22">
        <v>42925</v>
      </c>
      <c r="G21" s="22">
        <v>43251</v>
      </c>
      <c r="H21" s="19"/>
    </row>
    <row r="22" spans="1:8" s="11" customFormat="1" ht="24.75" customHeight="1">
      <c r="A22" s="13" t="s">
        <v>46</v>
      </c>
      <c r="B22" s="12" t="s">
        <v>47</v>
      </c>
      <c r="C22" s="12" t="s">
        <v>15</v>
      </c>
      <c r="D22" s="4" t="s">
        <v>48</v>
      </c>
      <c r="E22" s="5">
        <v>7800000</v>
      </c>
      <c r="F22" s="22">
        <v>43145</v>
      </c>
      <c r="G22" s="22">
        <v>43251</v>
      </c>
      <c r="H22" s="19"/>
    </row>
    <row r="23" spans="1:8" s="11" customFormat="1" ht="24.75" customHeight="1">
      <c r="A23" s="13" t="s">
        <v>50</v>
      </c>
      <c r="B23" s="12" t="s">
        <v>53</v>
      </c>
      <c r="C23" s="12" t="s">
        <v>15</v>
      </c>
      <c r="D23" s="4" t="s">
        <v>54</v>
      </c>
      <c r="E23" s="5">
        <f>16383000/1.27</f>
        <v>12900000</v>
      </c>
      <c r="F23" s="22">
        <v>43180</v>
      </c>
      <c r="G23" s="22">
        <v>43465</v>
      </c>
      <c r="H23" s="19"/>
    </row>
    <row r="24" spans="1:8" s="11" customFormat="1" ht="24.75" customHeight="1">
      <c r="A24" s="13" t="s">
        <v>52</v>
      </c>
      <c r="B24" s="12" t="s">
        <v>51</v>
      </c>
      <c r="C24" s="12" t="s">
        <v>71</v>
      </c>
      <c r="D24" s="4" t="s">
        <v>49</v>
      </c>
      <c r="E24" s="5">
        <v>14940000</v>
      </c>
      <c r="F24" s="22">
        <v>43200</v>
      </c>
      <c r="G24" s="22">
        <v>44268</v>
      </c>
      <c r="H24" s="19" t="s">
        <v>168</v>
      </c>
    </row>
    <row r="25" spans="1:8" s="11" customFormat="1" ht="24.75" customHeight="1">
      <c r="A25" s="13" t="s">
        <v>55</v>
      </c>
      <c r="B25" s="12" t="s">
        <v>92</v>
      </c>
      <c r="C25" s="12" t="s">
        <v>122</v>
      </c>
      <c r="D25" s="4" t="s">
        <v>93</v>
      </c>
      <c r="E25" s="5">
        <v>5000000</v>
      </c>
      <c r="F25" s="22">
        <v>43201</v>
      </c>
      <c r="G25" s="22">
        <v>44165</v>
      </c>
      <c r="H25" s="19" t="s">
        <v>167</v>
      </c>
    </row>
    <row r="26" spans="1:8" s="11" customFormat="1" ht="24.75" customHeight="1">
      <c r="A26" s="13" t="s">
        <v>56</v>
      </c>
      <c r="B26" s="12" t="s">
        <v>36</v>
      </c>
      <c r="C26" s="12" t="s">
        <v>15</v>
      </c>
      <c r="D26" s="4" t="s">
        <v>37</v>
      </c>
      <c r="E26" s="5">
        <v>237355744</v>
      </c>
      <c r="F26" s="22">
        <v>43334</v>
      </c>
      <c r="G26" s="22">
        <v>43153</v>
      </c>
      <c r="H26" s="19"/>
    </row>
    <row r="27" spans="1:8" s="11" customFormat="1" ht="24.75" customHeight="1">
      <c r="A27" s="13" t="s">
        <v>57</v>
      </c>
      <c r="B27" s="12" t="s">
        <v>182</v>
      </c>
      <c r="C27" s="12" t="s">
        <v>162</v>
      </c>
      <c r="D27" s="4" t="s">
        <v>183</v>
      </c>
      <c r="E27" s="5">
        <f>223261768/1.27</f>
        <v>175796667.71653542</v>
      </c>
      <c r="F27" s="22">
        <v>43343</v>
      </c>
      <c r="G27" s="22">
        <v>43434</v>
      </c>
      <c r="H27" s="19"/>
    </row>
    <row r="28" spans="1:8" s="11" customFormat="1" ht="24.75" customHeight="1">
      <c r="A28" s="13" t="s">
        <v>58</v>
      </c>
      <c r="B28" s="12" t="s">
        <v>175</v>
      </c>
      <c r="C28" s="12" t="s">
        <v>65</v>
      </c>
      <c r="D28" s="4" t="s">
        <v>105</v>
      </c>
      <c r="E28" s="5">
        <v>10265927</v>
      </c>
      <c r="F28" s="22">
        <v>43368</v>
      </c>
      <c r="G28" s="22">
        <v>44500</v>
      </c>
      <c r="H28" s="19" t="s">
        <v>176</v>
      </c>
    </row>
    <row r="29" spans="1:8" s="11" customFormat="1" ht="24.75" customHeight="1">
      <c r="A29" s="13" t="s">
        <v>59</v>
      </c>
      <c r="B29" s="12" t="s">
        <v>61</v>
      </c>
      <c r="C29" s="12" t="s">
        <v>15</v>
      </c>
      <c r="D29" s="4" t="s">
        <v>113</v>
      </c>
      <c r="E29" s="5">
        <v>7652068</v>
      </c>
      <c r="F29" s="22">
        <v>43416</v>
      </c>
      <c r="G29" s="22">
        <v>44196</v>
      </c>
      <c r="H29" s="19"/>
    </row>
    <row r="30" spans="1:8" s="11" customFormat="1" ht="24.75" customHeight="1">
      <c r="A30" s="13" t="s">
        <v>68</v>
      </c>
      <c r="B30" s="12" t="s">
        <v>61</v>
      </c>
      <c r="C30" s="12" t="s">
        <v>15</v>
      </c>
      <c r="D30" s="4" t="s">
        <v>60</v>
      </c>
      <c r="E30" s="5">
        <v>8370000</v>
      </c>
      <c r="F30" s="22">
        <v>43434</v>
      </c>
      <c r="G30" s="22">
        <v>43524</v>
      </c>
      <c r="H30" s="19"/>
    </row>
    <row r="31" spans="1:8" s="11" customFormat="1" ht="24.75" customHeight="1">
      <c r="A31" s="13" t="s">
        <v>69</v>
      </c>
      <c r="B31" s="12" t="s">
        <v>66</v>
      </c>
      <c r="C31" s="12" t="s">
        <v>15</v>
      </c>
      <c r="D31" s="4" t="s">
        <v>67</v>
      </c>
      <c r="E31" s="5">
        <v>14900000</v>
      </c>
      <c r="F31" s="22">
        <v>43438</v>
      </c>
      <c r="G31" s="22">
        <v>43451</v>
      </c>
      <c r="H31" s="19"/>
    </row>
    <row r="32" spans="1:8" s="11" customFormat="1" ht="24.75" customHeight="1">
      <c r="A32" s="13" t="s">
        <v>85</v>
      </c>
      <c r="B32" s="12" t="s">
        <v>186</v>
      </c>
      <c r="C32" s="12" t="s">
        <v>187</v>
      </c>
      <c r="D32" s="4" t="s">
        <v>188</v>
      </c>
      <c r="E32" s="5">
        <f>31681698/1.27</f>
        <v>24946218.897637796</v>
      </c>
      <c r="F32" s="22">
        <v>43447</v>
      </c>
      <c r="G32" s="22">
        <v>43616</v>
      </c>
      <c r="H32" s="19"/>
    </row>
    <row r="33" spans="1:8" s="11" customFormat="1" ht="24.75" customHeight="1">
      <c r="A33" s="13" t="s">
        <v>70</v>
      </c>
      <c r="B33" s="12" t="s">
        <v>185</v>
      </c>
      <c r="C33" s="12" t="s">
        <v>65</v>
      </c>
      <c r="D33" s="4" t="s">
        <v>64</v>
      </c>
      <c r="E33" s="5">
        <v>13798503</v>
      </c>
      <c r="F33" s="22">
        <v>43448</v>
      </c>
      <c r="G33" s="22">
        <v>43555</v>
      </c>
      <c r="H33" s="19"/>
    </row>
    <row r="34" spans="1:8" s="11" customFormat="1" ht="24.75" customHeight="1">
      <c r="A34" s="13" t="s">
        <v>86</v>
      </c>
      <c r="B34" s="12" t="s">
        <v>189</v>
      </c>
      <c r="C34" s="12" t="s">
        <v>63</v>
      </c>
      <c r="D34" s="4" t="s">
        <v>190</v>
      </c>
      <c r="E34" s="5">
        <f>21161679/1.27</f>
        <v>16662739.37007874</v>
      </c>
      <c r="F34" s="22">
        <v>43453</v>
      </c>
      <c r="G34" s="22">
        <v>43616</v>
      </c>
      <c r="H34" s="19"/>
    </row>
    <row r="35" spans="1:8" s="11" customFormat="1" ht="24.75" customHeight="1">
      <c r="A35" s="13" t="s">
        <v>87</v>
      </c>
      <c r="B35" s="12" t="s">
        <v>101</v>
      </c>
      <c r="C35" s="12" t="s">
        <v>121</v>
      </c>
      <c r="D35" s="4" t="s">
        <v>102</v>
      </c>
      <c r="E35" s="5">
        <f>34290000/1.27</f>
        <v>27000000</v>
      </c>
      <c r="F35" s="22">
        <v>43498</v>
      </c>
      <c r="G35" s="22">
        <v>43830</v>
      </c>
      <c r="H35" s="19"/>
    </row>
    <row r="36" spans="1:8" s="11" customFormat="1" ht="24.75" customHeight="1">
      <c r="A36" s="13" t="s">
        <v>88</v>
      </c>
      <c r="B36" s="12" t="s">
        <v>125</v>
      </c>
      <c r="C36" s="12" t="s">
        <v>161</v>
      </c>
      <c r="D36" s="4" t="s">
        <v>126</v>
      </c>
      <c r="E36" s="5">
        <v>7082463</v>
      </c>
      <c r="F36" s="22">
        <v>43578</v>
      </c>
      <c r="G36" s="22">
        <v>43619</v>
      </c>
      <c r="H36" s="19"/>
    </row>
    <row r="37" spans="1:8" s="11" customFormat="1" ht="24.75" customHeight="1">
      <c r="A37" s="13" t="s">
        <v>89</v>
      </c>
      <c r="B37" s="12" t="s">
        <v>196</v>
      </c>
      <c r="C37" s="12" t="s">
        <v>19</v>
      </c>
      <c r="D37" s="4" t="s">
        <v>197</v>
      </c>
      <c r="E37" s="5">
        <f>6369050/1.27</f>
        <v>5015000</v>
      </c>
      <c r="F37" s="22">
        <v>43595</v>
      </c>
      <c r="G37" s="22">
        <v>43604</v>
      </c>
      <c r="H37" s="19"/>
    </row>
    <row r="38" spans="1:8" s="11" customFormat="1" ht="24.75" customHeight="1">
      <c r="A38" s="13" t="s">
        <v>90</v>
      </c>
      <c r="B38" s="12" t="s">
        <v>114</v>
      </c>
      <c r="C38" s="12" t="s">
        <v>15</v>
      </c>
      <c r="D38" s="4" t="s">
        <v>115</v>
      </c>
      <c r="E38" s="5">
        <v>27674296</v>
      </c>
      <c r="F38" s="22">
        <v>43617</v>
      </c>
      <c r="G38" s="22">
        <v>44196</v>
      </c>
      <c r="H38" s="19"/>
    </row>
    <row r="39" spans="1:8" s="11" customFormat="1" ht="24.75" customHeight="1">
      <c r="A39" s="13" t="s">
        <v>91</v>
      </c>
      <c r="B39" s="12" t="s">
        <v>131</v>
      </c>
      <c r="C39" s="12" t="s">
        <v>15</v>
      </c>
      <c r="D39" s="4" t="s">
        <v>132</v>
      </c>
      <c r="E39" s="5">
        <f>10778490/1.27</f>
        <v>8487000</v>
      </c>
      <c r="F39" s="22">
        <v>43621</v>
      </c>
      <c r="G39" s="22">
        <v>44196</v>
      </c>
      <c r="H39" s="19"/>
    </row>
    <row r="40" spans="1:8" s="11" customFormat="1" ht="24.75" customHeight="1">
      <c r="A40" s="13" t="s">
        <v>94</v>
      </c>
      <c r="B40" s="12" t="s">
        <v>127</v>
      </c>
      <c r="C40" s="12" t="s">
        <v>161</v>
      </c>
      <c r="D40" s="4" t="s">
        <v>128</v>
      </c>
      <c r="E40" s="5">
        <v>5588434</v>
      </c>
      <c r="F40" s="22">
        <v>43630</v>
      </c>
      <c r="G40" s="22">
        <v>43631</v>
      </c>
      <c r="H40" s="19"/>
    </row>
    <row r="41" spans="1:8" s="11" customFormat="1" ht="24.75" customHeight="1">
      <c r="A41" s="13" t="s">
        <v>95</v>
      </c>
      <c r="B41" s="12" t="s">
        <v>129</v>
      </c>
      <c r="C41" s="12" t="s">
        <v>15</v>
      </c>
      <c r="D41" s="4" t="s">
        <v>130</v>
      </c>
      <c r="E41" s="5">
        <f>7744549/1.27</f>
        <v>6098070.078740157</v>
      </c>
      <c r="F41" s="22">
        <v>43649</v>
      </c>
      <c r="G41" s="22">
        <v>43799</v>
      </c>
      <c r="H41" s="19"/>
    </row>
    <row r="42" spans="1:8" s="11" customFormat="1" ht="24.75" customHeight="1">
      <c r="A42" s="13" t="s">
        <v>98</v>
      </c>
      <c r="B42" s="12" t="s">
        <v>81</v>
      </c>
      <c r="C42" s="12" t="s">
        <v>71</v>
      </c>
      <c r="D42" s="4" t="s">
        <v>79</v>
      </c>
      <c r="E42" s="5">
        <v>20015694</v>
      </c>
      <c r="F42" s="22">
        <v>43655</v>
      </c>
      <c r="G42" s="22">
        <v>43753</v>
      </c>
      <c r="H42" s="19"/>
    </row>
    <row r="43" spans="1:8" s="11" customFormat="1" ht="24.75" customHeight="1">
      <c r="A43" s="13" t="s">
        <v>139</v>
      </c>
      <c r="B43" s="12" t="s">
        <v>111</v>
      </c>
      <c r="C43" s="12" t="s">
        <v>119</v>
      </c>
      <c r="D43" s="4" t="s">
        <v>112</v>
      </c>
      <c r="E43" s="5">
        <v>9490712</v>
      </c>
      <c r="F43" s="22">
        <v>43671</v>
      </c>
      <c r="G43" s="22">
        <v>44408</v>
      </c>
      <c r="H43" s="19"/>
    </row>
    <row r="44" spans="1:8" s="11" customFormat="1" ht="24.75" customHeight="1">
      <c r="A44" s="13" t="s">
        <v>140</v>
      </c>
      <c r="B44" s="12" t="s">
        <v>116</v>
      </c>
      <c r="C44" s="12" t="s">
        <v>15</v>
      </c>
      <c r="D44" s="4" t="s">
        <v>117</v>
      </c>
      <c r="E44" s="5">
        <v>18525600</v>
      </c>
      <c r="F44" s="22">
        <v>43724</v>
      </c>
      <c r="G44" s="22">
        <v>44090</v>
      </c>
      <c r="H44" s="19"/>
    </row>
    <row r="45" spans="1:8" s="11" customFormat="1" ht="24.75" customHeight="1">
      <c r="A45" s="13" t="s">
        <v>141</v>
      </c>
      <c r="B45" s="12" t="s">
        <v>133</v>
      </c>
      <c r="C45" s="12" t="s">
        <v>65</v>
      </c>
      <c r="D45" s="4" t="s">
        <v>134</v>
      </c>
      <c r="E45" s="5">
        <f>29346392/1.27</f>
        <v>23107395.27559055</v>
      </c>
      <c r="F45" s="22">
        <v>43748</v>
      </c>
      <c r="G45" s="22">
        <v>43966</v>
      </c>
      <c r="H45" s="19"/>
    </row>
    <row r="46" spans="1:8" s="11" customFormat="1" ht="24.75" customHeight="1">
      <c r="A46" s="13" t="s">
        <v>142</v>
      </c>
      <c r="B46" s="12" t="s">
        <v>135</v>
      </c>
      <c r="C46" s="12" t="s">
        <v>160</v>
      </c>
      <c r="D46" s="4" t="s">
        <v>136</v>
      </c>
      <c r="E46" s="5">
        <f>8255000/1.27</f>
        <v>6500000</v>
      </c>
      <c r="F46" s="22">
        <v>43760</v>
      </c>
      <c r="G46" s="22">
        <v>43799</v>
      </c>
      <c r="H46" s="19"/>
    </row>
    <row r="47" spans="1:8" s="11" customFormat="1" ht="24.75" customHeight="1">
      <c r="A47" s="13" t="s">
        <v>143</v>
      </c>
      <c r="B47" s="12" t="s">
        <v>76</v>
      </c>
      <c r="C47" s="12" t="s">
        <v>71</v>
      </c>
      <c r="D47" s="4" t="s">
        <v>75</v>
      </c>
      <c r="E47" s="5">
        <v>5118010</v>
      </c>
      <c r="F47" s="22">
        <v>43779</v>
      </c>
      <c r="G47" s="22">
        <v>43813</v>
      </c>
      <c r="H47" s="19"/>
    </row>
    <row r="48" spans="1:8" s="11" customFormat="1" ht="24.75" customHeight="1">
      <c r="A48" s="13" t="s">
        <v>144</v>
      </c>
      <c r="B48" s="12" t="s">
        <v>78</v>
      </c>
      <c r="C48" s="12" t="s">
        <v>71</v>
      </c>
      <c r="D48" s="4" t="s">
        <v>77</v>
      </c>
      <c r="E48" s="5">
        <v>15000000</v>
      </c>
      <c r="F48" s="22">
        <v>43784</v>
      </c>
      <c r="G48" s="22">
        <v>43815</v>
      </c>
      <c r="H48" s="19"/>
    </row>
    <row r="49" spans="1:8" s="11" customFormat="1" ht="24.75" customHeight="1">
      <c r="A49" s="13" t="s">
        <v>145</v>
      </c>
      <c r="B49" s="12" t="s">
        <v>80</v>
      </c>
      <c r="C49" s="12" t="s">
        <v>73</v>
      </c>
      <c r="D49" s="4" t="s">
        <v>82</v>
      </c>
      <c r="E49" s="5">
        <v>6336000</v>
      </c>
      <c r="F49" s="22">
        <v>43795</v>
      </c>
      <c r="G49" s="22">
        <v>43805</v>
      </c>
      <c r="H49" s="19"/>
    </row>
    <row r="50" spans="1:8" s="11" customFormat="1" ht="24.75" customHeight="1">
      <c r="A50" s="13" t="s">
        <v>146</v>
      </c>
      <c r="B50" s="12" t="s">
        <v>107</v>
      </c>
      <c r="C50" s="12" t="s">
        <v>65</v>
      </c>
      <c r="D50" s="4" t="s">
        <v>106</v>
      </c>
      <c r="E50" s="5">
        <v>24109920</v>
      </c>
      <c r="F50" s="22">
        <v>43831</v>
      </c>
      <c r="G50" s="22">
        <v>44196</v>
      </c>
      <c r="H50" s="19"/>
    </row>
    <row r="51" spans="1:8" s="11" customFormat="1" ht="24.75" customHeight="1">
      <c r="A51" s="13" t="s">
        <v>147</v>
      </c>
      <c r="B51" s="12" t="s">
        <v>84</v>
      </c>
      <c r="C51" s="12" t="s">
        <v>103</v>
      </c>
      <c r="D51" s="4" t="s">
        <v>83</v>
      </c>
      <c r="E51" s="5">
        <f>8000000/1.27</f>
        <v>6299212.5984251965</v>
      </c>
      <c r="F51" s="22">
        <v>43845</v>
      </c>
      <c r="G51" s="22">
        <v>44165</v>
      </c>
      <c r="H51" s="19"/>
    </row>
    <row r="52" spans="1:8" s="11" customFormat="1" ht="24.75" customHeight="1">
      <c r="A52" s="13" t="s">
        <v>148</v>
      </c>
      <c r="B52" s="12" t="s">
        <v>97</v>
      </c>
      <c r="C52" s="12" t="s">
        <v>73</v>
      </c>
      <c r="D52" s="4" t="s">
        <v>96</v>
      </c>
      <c r="E52" s="5">
        <v>5003800</v>
      </c>
      <c r="F52" s="22">
        <v>43875</v>
      </c>
      <c r="G52" s="22">
        <v>43951</v>
      </c>
      <c r="H52" s="19"/>
    </row>
    <row r="53" spans="1:8" s="11" customFormat="1" ht="24.75" customHeight="1">
      <c r="A53" s="13" t="s">
        <v>149</v>
      </c>
      <c r="B53" s="12" t="s">
        <v>99</v>
      </c>
      <c r="C53" s="12" t="s">
        <v>15</v>
      </c>
      <c r="D53" s="4" t="s">
        <v>100</v>
      </c>
      <c r="E53" s="5">
        <v>6604000</v>
      </c>
      <c r="F53" s="22">
        <v>43886</v>
      </c>
      <c r="G53" s="22">
        <v>43905</v>
      </c>
      <c r="H53" s="19"/>
    </row>
    <row r="54" spans="1:8" s="11" customFormat="1" ht="24.75" customHeight="1">
      <c r="A54" s="13" t="s">
        <v>150</v>
      </c>
      <c r="B54" s="12" t="s">
        <v>101</v>
      </c>
      <c r="C54" s="12" t="s">
        <v>121</v>
      </c>
      <c r="D54" s="4" t="s">
        <v>102</v>
      </c>
      <c r="E54" s="5">
        <f>25905964/1.27</f>
        <v>20398396.8503937</v>
      </c>
      <c r="F54" s="22">
        <v>43913</v>
      </c>
      <c r="G54" s="22">
        <v>44196</v>
      </c>
      <c r="H54" s="19"/>
    </row>
    <row r="55" spans="1:8" s="11" customFormat="1" ht="24.75" customHeight="1">
      <c r="A55" s="13" t="s">
        <v>151</v>
      </c>
      <c r="B55" s="12" t="s">
        <v>109</v>
      </c>
      <c r="C55" s="12" t="s">
        <v>120</v>
      </c>
      <c r="D55" s="4" t="s">
        <v>110</v>
      </c>
      <c r="E55" s="5">
        <v>11563200</v>
      </c>
      <c r="F55" s="22">
        <v>43957</v>
      </c>
      <c r="G55" s="22" t="s">
        <v>104</v>
      </c>
      <c r="H55" s="19"/>
    </row>
    <row r="56" spans="1:8" s="11" customFormat="1" ht="24.75" customHeight="1">
      <c r="A56" s="13" t="s">
        <v>152</v>
      </c>
      <c r="B56" s="12" t="s">
        <v>137</v>
      </c>
      <c r="C56" s="12" t="s">
        <v>162</v>
      </c>
      <c r="D56" s="4" t="s">
        <v>138</v>
      </c>
      <c r="E56" s="5">
        <v>15739966</v>
      </c>
      <c r="F56" s="22">
        <v>43991</v>
      </c>
      <c r="G56" s="22">
        <v>44122</v>
      </c>
      <c r="H56" s="19"/>
    </row>
    <row r="57" spans="1:8" s="11" customFormat="1" ht="24.75" customHeight="1">
      <c r="A57" s="13" t="s">
        <v>153</v>
      </c>
      <c r="B57" s="12" t="s">
        <v>199</v>
      </c>
      <c r="C57" s="12" t="s">
        <v>19</v>
      </c>
      <c r="D57" s="4" t="s">
        <v>201</v>
      </c>
      <c r="E57" s="5">
        <f>(18252379+9876026)/1.27</f>
        <v>22148350.393700786</v>
      </c>
      <c r="F57" s="22">
        <v>44011</v>
      </c>
      <c r="G57" s="22">
        <v>44105</v>
      </c>
      <c r="H57" s="19"/>
    </row>
    <row r="58" spans="1:8" s="11" customFormat="1" ht="24.75" customHeight="1">
      <c r="A58" s="13" t="s">
        <v>154</v>
      </c>
      <c r="B58" s="12" t="s">
        <v>200</v>
      </c>
      <c r="C58" s="12" t="s">
        <v>19</v>
      </c>
      <c r="D58" s="4" t="s">
        <v>198</v>
      </c>
      <c r="E58" s="5">
        <f>12966700/1.27</f>
        <v>10210000</v>
      </c>
      <c r="F58" s="22">
        <v>44013</v>
      </c>
      <c r="G58" s="22">
        <v>44135</v>
      </c>
      <c r="H58" s="19"/>
    </row>
    <row r="59" spans="1:8" s="11" customFormat="1" ht="24.75" customHeight="1">
      <c r="A59" s="13" t="s">
        <v>155</v>
      </c>
      <c r="B59" s="31" t="s">
        <v>285</v>
      </c>
      <c r="C59" s="32" t="s">
        <v>287</v>
      </c>
      <c r="D59" s="32" t="s">
        <v>286</v>
      </c>
      <c r="E59" s="32">
        <v>14990000</v>
      </c>
      <c r="F59" s="22">
        <v>44054</v>
      </c>
      <c r="G59" s="33">
        <v>44712</v>
      </c>
      <c r="H59" s="32"/>
    </row>
    <row r="60" spans="1:8" s="11" customFormat="1" ht="24.75" customHeight="1">
      <c r="A60" s="13" t="s">
        <v>156</v>
      </c>
      <c r="B60" s="12" t="s">
        <v>211</v>
      </c>
      <c r="C60" s="12" t="s">
        <v>15</v>
      </c>
      <c r="D60" s="4" t="s">
        <v>212</v>
      </c>
      <c r="E60" s="5">
        <f>6604000/1.27</f>
        <v>5200000</v>
      </c>
      <c r="F60" s="22">
        <v>44056</v>
      </c>
      <c r="G60" s="22">
        <v>44135</v>
      </c>
      <c r="H60" s="19"/>
    </row>
    <row r="61" spans="1:8" s="11" customFormat="1" ht="24.75" customHeight="1">
      <c r="A61" s="13" t="s">
        <v>157</v>
      </c>
      <c r="B61" s="12" t="s">
        <v>204</v>
      </c>
      <c r="C61" s="12" t="s">
        <v>15</v>
      </c>
      <c r="D61" s="4" t="s">
        <v>205</v>
      </c>
      <c r="E61" s="5">
        <f>(71280000/1.27)/2</f>
        <v>28062992.12598425</v>
      </c>
      <c r="F61" s="22">
        <v>44085</v>
      </c>
      <c r="G61" s="22">
        <v>44815</v>
      </c>
      <c r="H61" s="19" t="s">
        <v>206</v>
      </c>
    </row>
    <row r="62" spans="1:8" s="11" customFormat="1" ht="24.75" customHeight="1">
      <c r="A62" s="13" t="s">
        <v>158</v>
      </c>
      <c r="B62" s="12" t="s">
        <v>207</v>
      </c>
      <c r="C62" s="12" t="s">
        <v>162</v>
      </c>
      <c r="D62" s="4" t="s">
        <v>208</v>
      </c>
      <c r="E62" s="5">
        <f>9499400</f>
        <v>9499400</v>
      </c>
      <c r="F62" s="22">
        <v>44098</v>
      </c>
      <c r="G62" s="22">
        <v>44500</v>
      </c>
      <c r="H62" s="19"/>
    </row>
    <row r="63" spans="1:8" s="11" customFormat="1" ht="24.75" customHeight="1">
      <c r="A63" s="13" t="s">
        <v>159</v>
      </c>
      <c r="B63" s="12" t="s">
        <v>209</v>
      </c>
      <c r="C63" s="12" t="s">
        <v>19</v>
      </c>
      <c r="D63" s="4" t="s">
        <v>210</v>
      </c>
      <c r="E63" s="5">
        <v>5700000</v>
      </c>
      <c r="F63" s="22">
        <v>44105</v>
      </c>
      <c r="G63" s="22">
        <v>44255</v>
      </c>
      <c r="H63" s="19"/>
    </row>
    <row r="64" spans="1:8" s="11" customFormat="1" ht="24.75" customHeight="1">
      <c r="A64" s="13" t="s">
        <v>220</v>
      </c>
      <c r="B64" s="12" t="s">
        <v>213</v>
      </c>
      <c r="C64" s="12" t="s">
        <v>19</v>
      </c>
      <c r="D64" s="4" t="s">
        <v>214</v>
      </c>
      <c r="E64" s="5">
        <f>7900000/1.27</f>
        <v>6220472.440944882</v>
      </c>
      <c r="F64" s="22">
        <v>44124</v>
      </c>
      <c r="G64" s="22">
        <v>44165</v>
      </c>
      <c r="H64" s="19"/>
    </row>
    <row r="65" spans="1:8" s="11" customFormat="1" ht="24.75" customHeight="1">
      <c r="A65" s="13" t="s">
        <v>221</v>
      </c>
      <c r="B65" s="12" t="s">
        <v>215</v>
      </c>
      <c r="C65" s="12" t="s">
        <v>162</v>
      </c>
      <c r="D65" s="4" t="s">
        <v>216</v>
      </c>
      <c r="E65" s="5">
        <v>6855000</v>
      </c>
      <c r="F65" s="22">
        <v>44136</v>
      </c>
      <c r="G65" s="22">
        <v>44561</v>
      </c>
      <c r="H65" s="19"/>
    </row>
    <row r="66" spans="1:8" s="11" customFormat="1" ht="24.75" customHeight="1">
      <c r="A66" s="13" t="s">
        <v>222</v>
      </c>
      <c r="B66" s="12" t="s">
        <v>237</v>
      </c>
      <c r="C66" s="12" t="s">
        <v>15</v>
      </c>
      <c r="D66" s="4" t="s">
        <v>236</v>
      </c>
      <c r="E66" s="5">
        <f>8947785/1.27</f>
        <v>7045500</v>
      </c>
      <c r="F66" s="22">
        <v>44149</v>
      </c>
      <c r="G66" s="22">
        <v>44180</v>
      </c>
      <c r="H66" s="19"/>
    </row>
    <row r="67" spans="1:8" s="11" customFormat="1" ht="24.75" customHeight="1">
      <c r="A67" s="13" t="s">
        <v>223</v>
      </c>
      <c r="B67" s="12" t="s">
        <v>217</v>
      </c>
      <c r="C67" s="12" t="s">
        <v>187</v>
      </c>
      <c r="D67" s="4" t="s">
        <v>218</v>
      </c>
      <c r="E67" s="5">
        <f>9707295/1.27</f>
        <v>7643539.37007874</v>
      </c>
      <c r="F67" s="22">
        <v>44154</v>
      </c>
      <c r="G67" s="22">
        <v>44175</v>
      </c>
      <c r="H67" s="19"/>
    </row>
    <row r="68" spans="1:8" s="11" customFormat="1" ht="24.75" customHeight="1">
      <c r="A68" s="13" t="s">
        <v>224</v>
      </c>
      <c r="B68" s="12" t="s">
        <v>235</v>
      </c>
      <c r="C68" s="12" t="s">
        <v>187</v>
      </c>
      <c r="D68" s="4" t="s">
        <v>234</v>
      </c>
      <c r="E68" s="5">
        <f>14849483/1.27</f>
        <v>11692506.2992126</v>
      </c>
      <c r="F68" s="22">
        <v>44158</v>
      </c>
      <c r="G68" s="22">
        <v>44165</v>
      </c>
      <c r="H68" s="19"/>
    </row>
    <row r="69" spans="1:8" s="11" customFormat="1" ht="24.75" customHeight="1">
      <c r="A69" s="13" t="s">
        <v>225</v>
      </c>
      <c r="B69" s="12" t="s">
        <v>239</v>
      </c>
      <c r="C69" s="12" t="s">
        <v>187</v>
      </c>
      <c r="D69" s="4" t="s">
        <v>238</v>
      </c>
      <c r="E69" s="5">
        <f>9600000/1.27</f>
        <v>7559055.118110236</v>
      </c>
      <c r="F69" s="22">
        <v>44161</v>
      </c>
      <c r="G69" s="22">
        <v>44162</v>
      </c>
      <c r="H69" s="19"/>
    </row>
    <row r="70" spans="1:8" s="11" customFormat="1" ht="24.75" customHeight="1">
      <c r="A70" s="13" t="s">
        <v>226</v>
      </c>
      <c r="B70" s="12" t="s">
        <v>240</v>
      </c>
      <c r="C70" s="12" t="s">
        <v>187</v>
      </c>
      <c r="D70" s="4" t="s">
        <v>241</v>
      </c>
      <c r="E70" s="5">
        <f>17186910/1.27</f>
        <v>13533000</v>
      </c>
      <c r="F70" s="22">
        <v>44169</v>
      </c>
      <c r="G70" s="22">
        <v>44180</v>
      </c>
      <c r="H70" s="19"/>
    </row>
    <row r="71" spans="1:8" s="11" customFormat="1" ht="24.75" customHeight="1">
      <c r="A71" s="13" t="s">
        <v>227</v>
      </c>
      <c r="B71" s="12" t="s">
        <v>232</v>
      </c>
      <c r="C71" s="12" t="s">
        <v>65</v>
      </c>
      <c r="D71" s="4" t="s">
        <v>233</v>
      </c>
      <c r="E71" s="5">
        <f>14074736/1.27</f>
        <v>11082469.291338582</v>
      </c>
      <c r="F71" s="22">
        <v>44172</v>
      </c>
      <c r="G71" s="22">
        <v>44386</v>
      </c>
      <c r="H71" s="19"/>
    </row>
    <row r="72" spans="1:8" s="11" customFormat="1" ht="24.75" customHeight="1">
      <c r="A72" s="13" t="s">
        <v>228</v>
      </c>
      <c r="B72" s="12" t="s">
        <v>242</v>
      </c>
      <c r="C72" s="12" t="s">
        <v>187</v>
      </c>
      <c r="D72" s="4" t="s">
        <v>243</v>
      </c>
      <c r="E72" s="5">
        <f>17526000/1.27</f>
        <v>13800000</v>
      </c>
      <c r="F72" s="22">
        <v>44173</v>
      </c>
      <c r="G72" s="22">
        <v>44182</v>
      </c>
      <c r="H72" s="19"/>
    </row>
    <row r="73" spans="1:8" s="11" customFormat="1" ht="24.75" customHeight="1">
      <c r="A73" s="13" t="s">
        <v>229</v>
      </c>
      <c r="B73" s="12" t="s">
        <v>80</v>
      </c>
      <c r="C73" s="12" t="s">
        <v>187</v>
      </c>
      <c r="D73" s="4" t="s">
        <v>244</v>
      </c>
      <c r="E73" s="5">
        <f>12268200/1.27</f>
        <v>9660000</v>
      </c>
      <c r="F73" s="22">
        <v>44174</v>
      </c>
      <c r="G73" s="22">
        <v>44180</v>
      </c>
      <c r="H73" s="19"/>
    </row>
    <row r="74" spans="1:8" s="11" customFormat="1" ht="24.75" customHeight="1">
      <c r="A74" s="13" t="s">
        <v>230</v>
      </c>
      <c r="B74" s="12" t="s">
        <v>72</v>
      </c>
      <c r="C74" s="12" t="s">
        <v>187</v>
      </c>
      <c r="D74" s="4" t="s">
        <v>252</v>
      </c>
      <c r="E74" s="5">
        <v>14988595</v>
      </c>
      <c r="F74" s="22">
        <v>44221</v>
      </c>
      <c r="G74" s="22">
        <v>44252</v>
      </c>
      <c r="H74" s="19"/>
    </row>
    <row r="75" spans="1:8" s="11" customFormat="1" ht="24.75" customHeight="1">
      <c r="A75" s="13" t="s">
        <v>231</v>
      </c>
      <c r="B75" s="12" t="s">
        <v>253</v>
      </c>
      <c r="C75" s="12" t="s">
        <v>160</v>
      </c>
      <c r="D75" s="4" t="s">
        <v>254</v>
      </c>
      <c r="E75" s="5">
        <v>6299200</v>
      </c>
      <c r="F75" s="22">
        <v>44221</v>
      </c>
      <c r="G75" s="22">
        <v>44530</v>
      </c>
      <c r="H75" s="19"/>
    </row>
    <row r="76" spans="1:8" ht="24.75" customHeight="1">
      <c r="A76" s="13" t="s">
        <v>245</v>
      </c>
      <c r="B76" s="12" t="s">
        <v>255</v>
      </c>
      <c r="C76" s="12" t="s">
        <v>65</v>
      </c>
      <c r="D76" s="4" t="s">
        <v>256</v>
      </c>
      <c r="E76" s="5">
        <v>93097974</v>
      </c>
      <c r="F76" s="22">
        <v>44222</v>
      </c>
      <c r="G76" s="22">
        <v>44342</v>
      </c>
      <c r="H76" s="19"/>
    </row>
    <row r="77" spans="1:8" ht="24.75" customHeight="1">
      <c r="A77" s="13" t="s">
        <v>246</v>
      </c>
      <c r="B77" s="12" t="s">
        <v>257</v>
      </c>
      <c r="C77" s="12" t="s">
        <v>187</v>
      </c>
      <c r="D77" s="4" t="s">
        <v>258</v>
      </c>
      <c r="E77" s="5">
        <v>6403016</v>
      </c>
      <c r="F77" s="22">
        <v>44222</v>
      </c>
      <c r="G77" s="22">
        <v>44253</v>
      </c>
      <c r="H77" s="19"/>
    </row>
    <row r="78" spans="1:8" ht="24.75" customHeight="1">
      <c r="A78" s="13" t="s">
        <v>247</v>
      </c>
      <c r="B78" s="12" t="s">
        <v>92</v>
      </c>
      <c r="C78" s="12" t="s">
        <v>15</v>
      </c>
      <c r="D78" s="4" t="s">
        <v>259</v>
      </c>
      <c r="E78" s="5">
        <v>5000000</v>
      </c>
      <c r="F78" s="22">
        <v>44225</v>
      </c>
      <c r="G78" s="22">
        <v>44561</v>
      </c>
      <c r="H78" s="19"/>
    </row>
    <row r="79" spans="1:8" ht="24.75" customHeight="1">
      <c r="A79" s="13" t="s">
        <v>248</v>
      </c>
      <c r="B79" s="12" t="s">
        <v>260</v>
      </c>
      <c r="C79" s="12" t="s">
        <v>19</v>
      </c>
      <c r="D79" s="4" t="s">
        <v>261</v>
      </c>
      <c r="E79" s="5">
        <v>5000000</v>
      </c>
      <c r="F79" s="22">
        <v>44225</v>
      </c>
      <c r="G79" s="22">
        <v>44377</v>
      </c>
      <c r="H79" s="19"/>
    </row>
    <row r="80" spans="1:8" ht="24.75" customHeight="1">
      <c r="A80" s="13" t="s">
        <v>249</v>
      </c>
      <c r="B80" s="12" t="s">
        <v>124</v>
      </c>
      <c r="C80" s="12" t="s">
        <v>15</v>
      </c>
      <c r="D80" s="4" t="s">
        <v>262</v>
      </c>
      <c r="E80" s="5">
        <v>6000000</v>
      </c>
      <c r="F80" s="22">
        <v>44225</v>
      </c>
      <c r="G80" s="22">
        <v>44377</v>
      </c>
      <c r="H80" s="19"/>
    </row>
    <row r="81" spans="1:8" ht="24.75" customHeight="1">
      <c r="A81" s="13" t="s">
        <v>250</v>
      </c>
      <c r="B81" s="12" t="s">
        <v>263</v>
      </c>
      <c r="C81" s="12" t="s">
        <v>15</v>
      </c>
      <c r="D81" s="4" t="s">
        <v>264</v>
      </c>
      <c r="E81" s="5">
        <f>12065000/1.27</f>
        <v>9500000</v>
      </c>
      <c r="F81" s="22">
        <v>44228</v>
      </c>
      <c r="G81" s="22">
        <v>44435</v>
      </c>
      <c r="H81" s="19"/>
    </row>
    <row r="82" spans="1:8" ht="24.75" customHeight="1">
      <c r="A82" s="13" t="s">
        <v>251</v>
      </c>
      <c r="B82" s="12" t="s">
        <v>265</v>
      </c>
      <c r="C82" s="12" t="s">
        <v>266</v>
      </c>
      <c r="D82" s="4" t="s">
        <v>267</v>
      </c>
      <c r="E82" s="5">
        <v>11320826</v>
      </c>
      <c r="F82" s="22">
        <v>44228</v>
      </c>
      <c r="G82" s="22">
        <v>44435</v>
      </c>
      <c r="H82" s="19"/>
    </row>
    <row r="83" spans="1:8" ht="24.75" customHeight="1">
      <c r="A83" s="13" t="s">
        <v>268</v>
      </c>
      <c r="B83" s="12" t="s">
        <v>279</v>
      </c>
      <c r="C83" s="12" t="s">
        <v>15</v>
      </c>
      <c r="D83" s="4" t="s">
        <v>282</v>
      </c>
      <c r="E83" s="5">
        <v>6681117</v>
      </c>
      <c r="F83" s="22">
        <v>44231</v>
      </c>
      <c r="G83" s="22">
        <v>44316</v>
      </c>
      <c r="H83" s="19"/>
    </row>
    <row r="84" spans="1:8" ht="24.75" customHeight="1">
      <c r="A84" s="13" t="s">
        <v>269</v>
      </c>
      <c r="B84" s="12" t="s">
        <v>280</v>
      </c>
      <c r="C84" s="12" t="s">
        <v>160</v>
      </c>
      <c r="D84" s="4" t="s">
        <v>283</v>
      </c>
      <c r="E84" s="5">
        <v>5400000</v>
      </c>
      <c r="F84" s="22">
        <v>44232</v>
      </c>
      <c r="G84" s="22">
        <v>44530</v>
      </c>
      <c r="H84" s="19"/>
    </row>
    <row r="85" spans="1:8" ht="24.75" customHeight="1">
      <c r="A85" s="13" t="s">
        <v>270</v>
      </c>
      <c r="B85" s="12" t="s">
        <v>101</v>
      </c>
      <c r="C85" s="12" t="s">
        <v>121</v>
      </c>
      <c r="D85" s="4" t="s">
        <v>278</v>
      </c>
      <c r="E85" s="5">
        <f>13399897/1.27</f>
        <v>10551100</v>
      </c>
      <c r="F85" s="22">
        <v>44236</v>
      </c>
      <c r="G85" s="22">
        <v>44377</v>
      </c>
      <c r="H85" s="19"/>
    </row>
    <row r="86" spans="1:8" ht="24.75" customHeight="1">
      <c r="A86" s="13" t="s">
        <v>271</v>
      </c>
      <c r="B86" s="12" t="s">
        <v>281</v>
      </c>
      <c r="C86" s="12" t="s">
        <v>15</v>
      </c>
      <c r="D86" s="4" t="s">
        <v>284</v>
      </c>
      <c r="E86" s="5">
        <f>14500000/1.27</f>
        <v>11417322.83464567</v>
      </c>
      <c r="F86" s="22">
        <v>44237</v>
      </c>
      <c r="G86" s="22">
        <v>44530</v>
      </c>
      <c r="H86" s="19"/>
    </row>
    <row r="87" spans="1:8" ht="24.75" customHeight="1">
      <c r="A87" s="13" t="s">
        <v>272</v>
      </c>
      <c r="B87" s="12" t="s">
        <v>294</v>
      </c>
      <c r="C87" s="12" t="s">
        <v>266</v>
      </c>
      <c r="D87" s="4" t="s">
        <v>293</v>
      </c>
      <c r="E87" s="5">
        <f>8500000/1.27</f>
        <v>6692913.385826771</v>
      </c>
      <c r="F87" s="22">
        <v>44237</v>
      </c>
      <c r="G87" s="22">
        <v>46022</v>
      </c>
      <c r="H87" s="19"/>
    </row>
    <row r="88" spans="1:8" ht="24.75" customHeight="1">
      <c r="A88" s="13" t="s">
        <v>273</v>
      </c>
      <c r="B88" s="12" t="s">
        <v>62</v>
      </c>
      <c r="C88" s="12" t="s">
        <v>63</v>
      </c>
      <c r="D88" s="4" t="s">
        <v>184</v>
      </c>
      <c r="E88" s="5">
        <f>10784932/1.27</f>
        <v>8492072.440944882</v>
      </c>
      <c r="F88" s="22"/>
      <c r="G88" s="22"/>
      <c r="H88" s="19" t="s">
        <v>170</v>
      </c>
    </row>
    <row r="89" spans="1:8" ht="24.75" customHeight="1">
      <c r="A89" s="13" t="s">
        <v>274</v>
      </c>
      <c r="B89" s="12" t="s">
        <v>72</v>
      </c>
      <c r="C89" s="12" t="s">
        <v>191</v>
      </c>
      <c r="D89" s="4" t="s">
        <v>74</v>
      </c>
      <c r="E89" s="5">
        <f>35684712/1.27</f>
        <v>28098198.42519685</v>
      </c>
      <c r="F89" s="22"/>
      <c r="G89" s="22"/>
      <c r="H89" s="19" t="s">
        <v>192</v>
      </c>
    </row>
    <row r="90" spans="1:8" ht="24.75" customHeight="1">
      <c r="A90" s="13" t="s">
        <v>275</v>
      </c>
      <c r="B90" s="12" t="s">
        <v>124</v>
      </c>
      <c r="C90" s="12" t="s">
        <v>19</v>
      </c>
      <c r="D90" s="4" t="s">
        <v>169</v>
      </c>
      <c r="E90" s="5">
        <v>12273250</v>
      </c>
      <c r="F90" s="22"/>
      <c r="G90" s="22"/>
      <c r="H90" s="19" t="s">
        <v>170</v>
      </c>
    </row>
    <row r="91" spans="1:8" ht="24.75" customHeight="1">
      <c r="A91" s="13" t="s">
        <v>276</v>
      </c>
      <c r="B91" s="12" t="s">
        <v>171</v>
      </c>
      <c r="C91" s="12" t="s">
        <v>19</v>
      </c>
      <c r="D91" s="4" t="s">
        <v>173</v>
      </c>
      <c r="E91" s="5">
        <f>7625881/1.27</f>
        <v>6004630.7086614175</v>
      </c>
      <c r="F91" s="22"/>
      <c r="G91" s="22"/>
      <c r="H91" s="19" t="s">
        <v>172</v>
      </c>
    </row>
    <row r="92" spans="1:10" ht="24.75" customHeight="1">
      <c r="A92" s="13" t="s">
        <v>288</v>
      </c>
      <c r="B92" s="12" t="s">
        <v>171</v>
      </c>
      <c r="C92" s="12" t="s">
        <v>19</v>
      </c>
      <c r="D92" s="4" t="s">
        <v>173</v>
      </c>
      <c r="E92" s="5">
        <f>19716038/1.27</f>
        <v>15524439.37007874</v>
      </c>
      <c r="F92" s="22"/>
      <c r="G92" s="22"/>
      <c r="H92" s="19" t="s">
        <v>174</v>
      </c>
      <c r="I92" s="34"/>
      <c r="J92" s="34"/>
    </row>
    <row r="93" spans="1:10" ht="24.75" customHeight="1">
      <c r="A93" s="13" t="s">
        <v>289</v>
      </c>
      <c r="B93" s="12" t="s">
        <v>177</v>
      </c>
      <c r="C93" s="12" t="s">
        <v>178</v>
      </c>
      <c r="D93" s="4" t="s">
        <v>179</v>
      </c>
      <c r="E93" s="5">
        <f>11684000/1.27</f>
        <v>9200000</v>
      </c>
      <c r="F93" s="22"/>
      <c r="G93" s="22"/>
      <c r="H93" s="19" t="s">
        <v>172</v>
      </c>
      <c r="I93" s="35"/>
      <c r="J93" s="35"/>
    </row>
    <row r="94" spans="1:8" ht="24.75" customHeight="1">
      <c r="A94" s="13" t="s">
        <v>290</v>
      </c>
      <c r="B94" s="12" t="s">
        <v>177</v>
      </c>
      <c r="C94" s="12" t="s">
        <v>178</v>
      </c>
      <c r="D94" s="4" t="s">
        <v>179</v>
      </c>
      <c r="E94" s="5">
        <f>10820400/1.27</f>
        <v>8520000</v>
      </c>
      <c r="F94" s="22"/>
      <c r="G94" s="22"/>
      <c r="H94" s="19" t="s">
        <v>174</v>
      </c>
    </row>
    <row r="95" spans="1:8" ht="24.75" customHeight="1">
      <c r="A95" s="13" t="s">
        <v>291</v>
      </c>
      <c r="B95" s="12" t="s">
        <v>181</v>
      </c>
      <c r="C95" s="12" t="s">
        <v>19</v>
      </c>
      <c r="D95" s="4" t="s">
        <v>180</v>
      </c>
      <c r="E95" s="5">
        <f>11015980/1.27</f>
        <v>8674000</v>
      </c>
      <c r="F95" s="22"/>
      <c r="G95" s="22"/>
      <c r="H95" s="19" t="s">
        <v>174</v>
      </c>
    </row>
    <row r="96" spans="1:8" ht="24.75" customHeight="1">
      <c r="A96" s="13" t="s">
        <v>292</v>
      </c>
      <c r="B96" s="12" t="s">
        <v>193</v>
      </c>
      <c r="C96" s="12" t="s">
        <v>191</v>
      </c>
      <c r="D96" s="4" t="s">
        <v>194</v>
      </c>
      <c r="E96" s="5">
        <f>6865100/1.27</f>
        <v>5405590.551181102</v>
      </c>
      <c r="F96" s="22"/>
      <c r="G96" s="22"/>
      <c r="H96" s="19" t="s">
        <v>195</v>
      </c>
    </row>
    <row r="97" spans="1:8" ht="24.75" customHeight="1">
      <c r="A97" s="13" t="s">
        <v>295</v>
      </c>
      <c r="B97" s="12" t="s">
        <v>202</v>
      </c>
      <c r="C97" s="12" t="s">
        <v>19</v>
      </c>
      <c r="D97" s="4" t="s">
        <v>203</v>
      </c>
      <c r="E97" s="5">
        <v>8000000</v>
      </c>
      <c r="F97" s="22"/>
      <c r="G97" s="22"/>
      <c r="H97" s="19"/>
    </row>
    <row r="98" ht="24.75" customHeight="1">
      <c r="F98" s="23"/>
    </row>
    <row r="99" ht="24.75" customHeight="1">
      <c r="F99" s="23"/>
    </row>
    <row r="100" ht="24.75" customHeight="1">
      <c r="F100" s="23"/>
    </row>
    <row r="101" ht="24.75" customHeight="1">
      <c r="F101" s="23"/>
    </row>
    <row r="102" ht="24.75" customHeight="1">
      <c r="F102" s="23"/>
    </row>
    <row r="103" ht="24.75" customHeight="1">
      <c r="F103" s="23"/>
    </row>
    <row r="104" ht="24.75" customHeight="1">
      <c r="F104" s="23"/>
    </row>
    <row r="105" ht="24.75" customHeight="1">
      <c r="F105" s="23"/>
    </row>
    <row r="106" ht="24.75" customHeight="1">
      <c r="F106" s="23"/>
    </row>
    <row r="107" ht="24.75" customHeight="1">
      <c r="F107" s="23"/>
    </row>
    <row r="108" ht="24.75" customHeight="1">
      <c r="F108" s="23"/>
    </row>
    <row r="109" ht="24.75" customHeight="1">
      <c r="F109" s="23"/>
    </row>
    <row r="110" ht="24.75" customHeight="1">
      <c r="F110" s="23"/>
    </row>
    <row r="111" ht="24.75" customHeight="1">
      <c r="F111" s="23"/>
    </row>
    <row r="112" ht="24.75" customHeight="1">
      <c r="F112" s="23"/>
    </row>
    <row r="113" ht="24.75" customHeight="1">
      <c r="F113" s="23"/>
    </row>
    <row r="114" ht="24.75" customHeight="1">
      <c r="F114" s="23"/>
    </row>
    <row r="115" ht="24.75" customHeight="1">
      <c r="F115" s="23"/>
    </row>
    <row r="116" ht="24.75" customHeight="1">
      <c r="F116" s="23"/>
    </row>
    <row r="117" ht="24.75" customHeight="1">
      <c r="F117" s="23"/>
    </row>
    <row r="118" ht="24.75" customHeight="1">
      <c r="F118" s="23"/>
    </row>
    <row r="119" ht="24.75" customHeight="1">
      <c r="F119" s="23"/>
    </row>
    <row r="120" ht="24.75" customHeight="1">
      <c r="F120" s="23"/>
    </row>
    <row r="121" ht="24.75" customHeight="1">
      <c r="F121" s="23"/>
    </row>
    <row r="122" ht="24.75" customHeight="1">
      <c r="F122" s="23"/>
    </row>
    <row r="123" ht="24.75" customHeight="1">
      <c r="F123" s="23"/>
    </row>
    <row r="124" ht="24.75" customHeight="1">
      <c r="F124" s="23"/>
    </row>
    <row r="125" ht="24.75" customHeight="1">
      <c r="F125" s="23"/>
    </row>
    <row r="126" ht="24.75" customHeight="1">
      <c r="F126" s="23"/>
    </row>
    <row r="127" ht="24.75" customHeight="1">
      <c r="F127" s="23"/>
    </row>
    <row r="128" ht="24.75" customHeight="1">
      <c r="F128" s="23"/>
    </row>
    <row r="129" ht="24.75" customHeight="1">
      <c r="F129" s="23"/>
    </row>
    <row r="130" ht="24.75" customHeight="1">
      <c r="F130" s="23"/>
    </row>
    <row r="131" ht="24.75" customHeight="1">
      <c r="F131" s="23"/>
    </row>
    <row r="132" ht="24.75" customHeight="1">
      <c r="F132" s="23"/>
    </row>
    <row r="133" ht="24.75" customHeight="1">
      <c r="F133" s="23"/>
    </row>
    <row r="134" ht="24.75" customHeight="1">
      <c r="F134" s="23"/>
    </row>
    <row r="135" ht="24.75" customHeight="1">
      <c r="F135" s="23"/>
    </row>
    <row r="136" ht="24.75" customHeight="1">
      <c r="F136" s="23"/>
    </row>
    <row r="137" ht="24.75" customHeight="1">
      <c r="F137" s="23"/>
    </row>
    <row r="138" ht="24.75" customHeight="1">
      <c r="F138" s="23"/>
    </row>
    <row r="139" ht="24.75" customHeight="1">
      <c r="F139" s="23"/>
    </row>
    <row r="140" ht="24.75" customHeight="1">
      <c r="F140" s="23"/>
    </row>
    <row r="141" ht="24.75" customHeight="1">
      <c r="F141" s="23"/>
    </row>
    <row r="142" ht="24.75" customHeight="1">
      <c r="F142" s="23"/>
    </row>
    <row r="143" ht="24.75" customHeight="1">
      <c r="F143" s="23"/>
    </row>
    <row r="144" ht="24.75" customHeight="1">
      <c r="F144" s="23"/>
    </row>
    <row r="145" ht="24.75" customHeight="1">
      <c r="F145" s="23"/>
    </row>
    <row r="146" ht="24.75" customHeight="1">
      <c r="F146" s="23"/>
    </row>
    <row r="147" ht="24.75" customHeight="1">
      <c r="F147" s="23"/>
    </row>
    <row r="148" ht="24.75" customHeight="1">
      <c r="F148" s="23"/>
    </row>
    <row r="149" ht="24.75" customHeight="1">
      <c r="F149" s="23"/>
    </row>
    <row r="150" ht="24.75" customHeight="1">
      <c r="F150" s="23"/>
    </row>
    <row r="151" ht="24.75" customHeight="1">
      <c r="F151" s="23"/>
    </row>
    <row r="152" ht="24.75" customHeight="1">
      <c r="F152" s="23"/>
    </row>
    <row r="153" ht="24.75" customHeight="1">
      <c r="F153" s="23"/>
    </row>
    <row r="154" ht="24.75" customHeight="1">
      <c r="F154" s="23"/>
    </row>
    <row r="155" ht="24.75" customHeight="1">
      <c r="F155" s="23"/>
    </row>
    <row r="156" ht="24.75" customHeight="1">
      <c r="F156" s="23"/>
    </row>
    <row r="157" ht="24.75" customHeight="1">
      <c r="F157" s="23"/>
    </row>
    <row r="158" ht="24.75" customHeight="1">
      <c r="F158" s="23"/>
    </row>
    <row r="159" ht="24.75" customHeight="1">
      <c r="F159" s="23"/>
    </row>
    <row r="160" ht="24.75" customHeight="1">
      <c r="F160" s="23"/>
    </row>
    <row r="161" ht="24.75" customHeight="1">
      <c r="F161" s="23"/>
    </row>
    <row r="162" ht="24.75" customHeight="1">
      <c r="F162" s="23"/>
    </row>
    <row r="163" ht="24.75" customHeight="1">
      <c r="F163" s="23"/>
    </row>
    <row r="164" ht="24.75" customHeight="1">
      <c r="F164" s="23"/>
    </row>
    <row r="165" ht="24.75" customHeight="1">
      <c r="F165" s="23"/>
    </row>
    <row r="166" ht="24.75" customHeight="1">
      <c r="F166" s="23"/>
    </row>
    <row r="167" ht="24.75" customHeight="1">
      <c r="F167" s="23"/>
    </row>
    <row r="168" ht="24.75" customHeight="1">
      <c r="F168" s="23"/>
    </row>
    <row r="169" ht="24.75" customHeight="1">
      <c r="F169" s="23"/>
    </row>
    <row r="170" ht="24.75" customHeight="1">
      <c r="F170" s="23"/>
    </row>
    <row r="171" ht="24.75" customHeight="1">
      <c r="F171" s="23"/>
    </row>
    <row r="172" ht="24.75" customHeight="1">
      <c r="F172" s="23"/>
    </row>
    <row r="173" ht="24.75" customHeight="1">
      <c r="F173" s="23"/>
    </row>
    <row r="174" ht="24.75" customHeight="1">
      <c r="F174" s="23"/>
    </row>
    <row r="175" ht="24.75" customHeight="1">
      <c r="F175" s="23"/>
    </row>
    <row r="176" ht="24.75" customHeight="1">
      <c r="F176" s="23"/>
    </row>
    <row r="177" ht="24.75" customHeight="1">
      <c r="F177" s="23"/>
    </row>
    <row r="178" ht="24.75" customHeight="1">
      <c r="F178" s="23"/>
    </row>
    <row r="179" ht="24.75" customHeight="1">
      <c r="F179" s="23"/>
    </row>
    <row r="180" ht="24.75" customHeight="1">
      <c r="F180" s="23"/>
    </row>
    <row r="181" ht="24.75" customHeight="1">
      <c r="F181" s="23"/>
    </row>
    <row r="182" ht="24.75" customHeight="1">
      <c r="F182" s="23"/>
    </row>
    <row r="183" ht="24.75" customHeight="1">
      <c r="F183" s="23"/>
    </row>
    <row r="184" ht="24.75" customHeight="1">
      <c r="F184" s="23"/>
    </row>
    <row r="185" ht="24.75" customHeight="1">
      <c r="F185" s="23"/>
    </row>
    <row r="186" ht="24.75" customHeight="1">
      <c r="F186" s="23"/>
    </row>
    <row r="187" ht="24.75" customHeight="1">
      <c r="F187" s="23"/>
    </row>
    <row r="188" ht="24.75" customHeight="1">
      <c r="F188" s="23"/>
    </row>
    <row r="189" ht="24.75" customHeight="1">
      <c r="F189" s="23"/>
    </row>
    <row r="190" ht="24.75" customHeight="1">
      <c r="F190" s="23"/>
    </row>
    <row r="191" ht="24.75" customHeight="1">
      <c r="F191" s="23"/>
    </row>
    <row r="192" ht="24.75" customHeight="1">
      <c r="F192" s="23"/>
    </row>
    <row r="193" ht="24.75" customHeight="1">
      <c r="F193" s="23"/>
    </row>
    <row r="194" ht="24.75" customHeight="1">
      <c r="F194" s="23"/>
    </row>
    <row r="195" ht="24.75" customHeight="1">
      <c r="F195" s="23"/>
    </row>
    <row r="196" ht="24.75" customHeight="1">
      <c r="F196" s="23"/>
    </row>
    <row r="197" ht="24.75" customHeight="1">
      <c r="F197" s="23"/>
    </row>
    <row r="198" ht="24.75" customHeight="1">
      <c r="F198" s="23"/>
    </row>
    <row r="199" ht="24.75" customHeight="1">
      <c r="F199" s="23"/>
    </row>
    <row r="200" ht="24.75" customHeight="1">
      <c r="F200" s="23"/>
    </row>
    <row r="201" ht="24.75" customHeight="1">
      <c r="F201" s="23"/>
    </row>
    <row r="202" ht="24.75" customHeight="1">
      <c r="F202" s="23"/>
    </row>
    <row r="203" ht="24.75" customHeight="1">
      <c r="F203" s="23"/>
    </row>
    <row r="204" ht="24.75" customHeight="1">
      <c r="F204" s="23"/>
    </row>
    <row r="205" ht="24.75" customHeight="1">
      <c r="F205" s="23"/>
    </row>
    <row r="206" ht="24.75" customHeight="1">
      <c r="F206" s="23"/>
    </row>
    <row r="207" ht="24.75" customHeight="1">
      <c r="F207" s="23"/>
    </row>
    <row r="208" ht="24.75" customHeight="1">
      <c r="F208" s="23"/>
    </row>
    <row r="209" ht="24.75" customHeight="1">
      <c r="F209" s="23"/>
    </row>
    <row r="210" ht="24.75" customHeight="1">
      <c r="F210" s="23"/>
    </row>
    <row r="211" ht="24.75" customHeight="1">
      <c r="F211" s="23"/>
    </row>
    <row r="212" ht="24.75" customHeight="1">
      <c r="F212" s="23"/>
    </row>
    <row r="213" ht="24.75" customHeight="1">
      <c r="F213" s="23"/>
    </row>
    <row r="214" ht="24.75" customHeight="1">
      <c r="F214" s="23"/>
    </row>
    <row r="215" ht="24.75" customHeight="1">
      <c r="F215" s="23"/>
    </row>
    <row r="216" ht="24.75" customHeight="1">
      <c r="F216" s="23"/>
    </row>
    <row r="217" ht="24.75" customHeight="1">
      <c r="F217" s="23"/>
    </row>
    <row r="218" ht="24.75" customHeight="1">
      <c r="F218" s="23"/>
    </row>
    <row r="219" ht="24.75" customHeight="1">
      <c r="F219" s="23"/>
    </row>
    <row r="220" ht="24.75" customHeight="1">
      <c r="F220" s="23"/>
    </row>
    <row r="221" ht="24.75" customHeight="1">
      <c r="F221" s="23"/>
    </row>
    <row r="222" ht="24.75" customHeight="1">
      <c r="F222" s="23"/>
    </row>
    <row r="223" ht="24.75" customHeight="1">
      <c r="F223" s="23"/>
    </row>
    <row r="224" ht="24.75" customHeight="1">
      <c r="F224" s="23"/>
    </row>
    <row r="225" ht="24.75" customHeight="1">
      <c r="F225" s="23"/>
    </row>
    <row r="226" ht="24.75" customHeight="1">
      <c r="F226" s="23"/>
    </row>
    <row r="227" ht="24.75" customHeight="1">
      <c r="F227" s="23"/>
    </row>
    <row r="228" ht="24.75" customHeight="1">
      <c r="F228" s="23"/>
    </row>
    <row r="229" ht="24.75" customHeight="1">
      <c r="F229" s="23"/>
    </row>
    <row r="230" ht="24.75" customHeight="1">
      <c r="F230" s="23"/>
    </row>
    <row r="231" ht="24.75" customHeight="1">
      <c r="F231" s="23"/>
    </row>
    <row r="232" ht="24.75" customHeight="1">
      <c r="F232" s="23"/>
    </row>
    <row r="233" ht="24.75" customHeight="1">
      <c r="F233" s="23"/>
    </row>
    <row r="234" ht="24.75" customHeight="1">
      <c r="F234" s="23"/>
    </row>
    <row r="235" ht="24.75" customHeight="1">
      <c r="F235" s="23"/>
    </row>
    <row r="236" ht="24.75" customHeight="1">
      <c r="F236" s="23"/>
    </row>
    <row r="237" ht="24.75" customHeight="1">
      <c r="F237" s="23"/>
    </row>
    <row r="238" ht="24.75" customHeight="1">
      <c r="F238" s="23"/>
    </row>
    <row r="239" ht="24.75" customHeight="1">
      <c r="F239" s="23"/>
    </row>
    <row r="240" ht="24.75" customHeight="1">
      <c r="F240" s="23"/>
    </row>
    <row r="241" ht="24.75" customHeight="1">
      <c r="F241" s="23"/>
    </row>
    <row r="242" ht="24.75" customHeight="1">
      <c r="F242" s="23"/>
    </row>
    <row r="243" ht="24.75" customHeight="1">
      <c r="F243" s="23"/>
    </row>
    <row r="244" ht="24.75" customHeight="1">
      <c r="F244" s="23"/>
    </row>
    <row r="245" ht="24.75" customHeight="1">
      <c r="F245" s="23"/>
    </row>
    <row r="246" ht="24.75" customHeight="1">
      <c r="F246" s="23"/>
    </row>
    <row r="247" ht="24.75" customHeight="1">
      <c r="F247" s="23"/>
    </row>
    <row r="248" ht="24.75" customHeight="1">
      <c r="F248" s="23"/>
    </row>
    <row r="249" ht="24.75" customHeight="1">
      <c r="F249" s="23"/>
    </row>
    <row r="250" ht="24.75" customHeight="1">
      <c r="F250" s="23"/>
    </row>
    <row r="251" ht="24.75" customHeight="1">
      <c r="F251" s="23"/>
    </row>
    <row r="252" ht="24.75" customHeight="1">
      <c r="F252" s="23"/>
    </row>
    <row r="253" ht="24.75" customHeight="1">
      <c r="F253" s="23"/>
    </row>
    <row r="254" ht="24.75" customHeight="1">
      <c r="F254" s="23"/>
    </row>
    <row r="255" ht="24.75" customHeight="1">
      <c r="F255" s="23"/>
    </row>
    <row r="256" ht="24.75" customHeight="1">
      <c r="F256" s="23"/>
    </row>
    <row r="257" ht="24.75" customHeight="1">
      <c r="F257" s="23"/>
    </row>
    <row r="258" ht="24.75" customHeight="1">
      <c r="F258" s="23"/>
    </row>
    <row r="259" ht="24.75" customHeight="1">
      <c r="F259" s="23"/>
    </row>
    <row r="260" ht="24.75" customHeight="1">
      <c r="F260" s="23"/>
    </row>
    <row r="261" ht="24.75" customHeight="1">
      <c r="F261" s="23"/>
    </row>
    <row r="262" ht="24.75" customHeight="1">
      <c r="F262" s="23"/>
    </row>
    <row r="263" ht="24.75" customHeight="1">
      <c r="F263" s="23"/>
    </row>
    <row r="264" ht="24.75" customHeight="1">
      <c r="F264" s="23"/>
    </row>
    <row r="265" ht="24.75" customHeight="1">
      <c r="F265" s="23"/>
    </row>
    <row r="266" ht="24.75" customHeight="1">
      <c r="F266" s="23"/>
    </row>
    <row r="267" ht="24.75" customHeight="1">
      <c r="F267" s="23"/>
    </row>
    <row r="268" ht="24.75" customHeight="1">
      <c r="F268" s="23"/>
    </row>
    <row r="269" ht="24.75" customHeight="1">
      <c r="F269" s="23"/>
    </row>
    <row r="270" ht="24.75" customHeight="1">
      <c r="F270" s="23"/>
    </row>
    <row r="271" ht="24.75" customHeight="1">
      <c r="F271" s="23"/>
    </row>
    <row r="272" ht="24.75" customHeight="1">
      <c r="F272" s="23"/>
    </row>
    <row r="273" ht="24.75" customHeight="1">
      <c r="F273" s="23"/>
    </row>
    <row r="274" ht="24.75" customHeight="1">
      <c r="F274" s="23"/>
    </row>
    <row r="275" ht="24.75" customHeight="1">
      <c r="F275" s="23"/>
    </row>
    <row r="276" ht="24.75" customHeight="1">
      <c r="F276" s="23"/>
    </row>
    <row r="277" ht="24.75" customHeight="1">
      <c r="F277" s="23"/>
    </row>
    <row r="278" ht="24.75" customHeight="1">
      <c r="F278" s="23"/>
    </row>
    <row r="279" ht="24.75" customHeight="1">
      <c r="F279" s="23"/>
    </row>
    <row r="280" ht="24.75" customHeight="1">
      <c r="F280" s="23"/>
    </row>
    <row r="281" ht="24.75" customHeight="1">
      <c r="F281" s="23"/>
    </row>
    <row r="282" ht="24.75" customHeight="1">
      <c r="F282" s="23"/>
    </row>
    <row r="283" ht="24.75" customHeight="1">
      <c r="F283" s="23"/>
    </row>
    <row r="284" ht="24.75" customHeight="1">
      <c r="F284" s="23"/>
    </row>
    <row r="285" ht="24.75" customHeight="1">
      <c r="F285" s="23"/>
    </row>
    <row r="286" ht="24.75" customHeight="1">
      <c r="F286" s="23"/>
    </row>
    <row r="287" ht="24.75" customHeight="1">
      <c r="F287" s="23"/>
    </row>
    <row r="288" ht="24.75" customHeight="1">
      <c r="F288" s="23"/>
    </row>
    <row r="289" ht="24.75" customHeight="1">
      <c r="F289" s="23"/>
    </row>
    <row r="290" ht="24.75" customHeight="1">
      <c r="F290" s="23"/>
    </row>
    <row r="291" ht="24.75" customHeight="1">
      <c r="F291" s="23"/>
    </row>
    <row r="292" ht="24.75" customHeight="1">
      <c r="F292" s="23"/>
    </row>
    <row r="293" ht="24.75" customHeight="1">
      <c r="F293" s="23"/>
    </row>
    <row r="294" ht="24.75" customHeight="1">
      <c r="F294" s="23"/>
    </row>
    <row r="295" ht="24.75" customHeight="1">
      <c r="F295" s="23"/>
    </row>
    <row r="296" ht="24.75" customHeight="1">
      <c r="F296" s="23"/>
    </row>
    <row r="297" ht="24.75" customHeight="1">
      <c r="F297" s="23"/>
    </row>
    <row r="298" ht="24.75" customHeight="1">
      <c r="F298" s="23"/>
    </row>
    <row r="299" ht="24.75" customHeight="1">
      <c r="F299" s="23"/>
    </row>
    <row r="300" ht="24.75" customHeight="1">
      <c r="F300" s="23"/>
    </row>
    <row r="301" ht="24.75" customHeight="1">
      <c r="F301" s="23"/>
    </row>
    <row r="302" ht="24.75" customHeight="1">
      <c r="F302" s="23"/>
    </row>
    <row r="303" ht="24.75" customHeight="1">
      <c r="F303" s="23"/>
    </row>
    <row r="304" ht="24.75" customHeight="1">
      <c r="F304" s="23"/>
    </row>
    <row r="305" ht="24.75" customHeight="1">
      <c r="F305" s="23"/>
    </row>
    <row r="306" ht="24.75" customHeight="1">
      <c r="F306" s="23"/>
    </row>
    <row r="307" ht="24.75" customHeight="1">
      <c r="F307" s="23"/>
    </row>
    <row r="308" ht="24.75" customHeight="1">
      <c r="F308" s="23"/>
    </row>
    <row r="309" ht="24.75" customHeight="1">
      <c r="F309" s="23"/>
    </row>
    <row r="310" ht="24.75" customHeight="1">
      <c r="F310" s="23"/>
    </row>
    <row r="311" ht="24.75" customHeight="1">
      <c r="F311" s="23"/>
    </row>
    <row r="312" ht="24.75" customHeight="1">
      <c r="F312" s="23"/>
    </row>
    <row r="313" ht="24.75" customHeight="1">
      <c r="F313" s="23"/>
    </row>
    <row r="314" ht="24.75" customHeight="1">
      <c r="F314" s="23"/>
    </row>
    <row r="315" ht="24.75" customHeight="1">
      <c r="F315" s="23"/>
    </row>
    <row r="316" ht="24.75" customHeight="1">
      <c r="F316" s="23"/>
    </row>
    <row r="317" ht="24.75" customHeight="1">
      <c r="F317" s="23"/>
    </row>
    <row r="318" ht="24.75" customHeight="1">
      <c r="F318" s="23"/>
    </row>
    <row r="319" ht="24.75" customHeight="1">
      <c r="F319" s="23"/>
    </row>
    <row r="320" ht="24.75" customHeight="1">
      <c r="F320" s="23"/>
    </row>
    <row r="321" ht="24.75" customHeight="1">
      <c r="F321" s="23"/>
    </row>
    <row r="322" ht="24.75" customHeight="1">
      <c r="F322" s="23"/>
    </row>
    <row r="323" ht="24.75" customHeight="1">
      <c r="F323" s="23"/>
    </row>
    <row r="324" ht="24.75" customHeight="1">
      <c r="F324" s="23"/>
    </row>
    <row r="325" ht="24.75" customHeight="1">
      <c r="F325" s="23"/>
    </row>
    <row r="326" ht="24.75" customHeight="1">
      <c r="F326" s="23"/>
    </row>
    <row r="327" ht="24.75" customHeight="1">
      <c r="F327" s="23"/>
    </row>
    <row r="328" ht="24.75" customHeight="1">
      <c r="F328" s="23"/>
    </row>
    <row r="329" ht="24.75" customHeight="1">
      <c r="F329" s="23"/>
    </row>
    <row r="330" ht="24.75" customHeight="1">
      <c r="F330" s="23"/>
    </row>
    <row r="331" ht="24.75" customHeight="1">
      <c r="F331" s="23"/>
    </row>
    <row r="332" ht="24.75" customHeight="1">
      <c r="F332" s="23"/>
    </row>
    <row r="333" ht="24.75" customHeight="1">
      <c r="F333" s="23"/>
    </row>
    <row r="334" ht="24.75" customHeight="1">
      <c r="F334" s="23"/>
    </row>
    <row r="335" ht="24.75" customHeight="1">
      <c r="F335" s="23"/>
    </row>
    <row r="336" ht="24.75" customHeight="1">
      <c r="F336" s="23"/>
    </row>
    <row r="337" ht="24.75" customHeight="1">
      <c r="F337" s="23"/>
    </row>
    <row r="338" ht="24.75" customHeight="1">
      <c r="F338" s="23"/>
    </row>
    <row r="339" ht="24.75" customHeight="1">
      <c r="F339" s="23"/>
    </row>
    <row r="340" ht="24.75" customHeight="1">
      <c r="F340" s="23"/>
    </row>
    <row r="341" ht="24.75" customHeight="1">
      <c r="F341" s="23"/>
    </row>
    <row r="342" ht="24.75" customHeight="1">
      <c r="F342" s="23"/>
    </row>
    <row r="343" ht="24.75" customHeight="1">
      <c r="F343" s="23"/>
    </row>
    <row r="344" ht="24.75" customHeight="1">
      <c r="F344" s="23"/>
    </row>
    <row r="345" ht="24.75" customHeight="1">
      <c r="F345" s="23"/>
    </row>
    <row r="346" ht="24.75" customHeight="1">
      <c r="F346" s="23"/>
    </row>
    <row r="347" ht="24.75" customHeight="1">
      <c r="F347" s="23"/>
    </row>
    <row r="348" ht="24.75" customHeight="1">
      <c r="F348" s="23"/>
    </row>
    <row r="349" ht="24.75" customHeight="1">
      <c r="F349" s="23"/>
    </row>
    <row r="350" ht="24.75" customHeight="1">
      <c r="F350" s="23"/>
    </row>
    <row r="351" ht="24.75" customHeight="1">
      <c r="F351" s="23"/>
    </row>
    <row r="352" ht="24.75" customHeight="1">
      <c r="F352" s="23"/>
    </row>
    <row r="353" ht="24.75" customHeight="1">
      <c r="F353" s="23"/>
    </row>
    <row r="354" ht="24.75" customHeight="1">
      <c r="F354" s="23"/>
    </row>
    <row r="355" ht="24.75" customHeight="1">
      <c r="F355" s="23"/>
    </row>
    <row r="356" ht="24.75" customHeight="1">
      <c r="F356" s="23"/>
    </row>
    <row r="357" ht="24.75" customHeight="1">
      <c r="F357" s="23"/>
    </row>
    <row r="358" ht="24.75" customHeight="1">
      <c r="F358" s="23"/>
    </row>
    <row r="359" ht="24.75" customHeight="1">
      <c r="F359" s="23"/>
    </row>
    <row r="360" ht="24.75" customHeight="1">
      <c r="F360" s="23"/>
    </row>
    <row r="361" ht="24.75" customHeight="1">
      <c r="F361" s="24"/>
    </row>
    <row r="362" ht="24.75" customHeight="1">
      <c r="F362" s="24"/>
    </row>
    <row r="363" ht="24.75" customHeight="1">
      <c r="F363" s="24"/>
    </row>
    <row r="364" ht="24.75" customHeight="1">
      <c r="F364" s="24"/>
    </row>
  </sheetData>
  <sheetProtection/>
  <autoFilter ref="A9:J96"/>
  <mergeCells count="4">
    <mergeCell ref="C4:D4"/>
    <mergeCell ref="C5:D5"/>
    <mergeCell ref="C6:D6"/>
    <mergeCell ref="C7:D7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JavoriVirag</dc:creator>
  <cp:keywords/>
  <dc:description/>
  <cp:lastModifiedBy>Windows-felhasználó</cp:lastModifiedBy>
  <cp:lastPrinted>2020-01-29T07:06:16Z</cp:lastPrinted>
  <dcterms:created xsi:type="dcterms:W3CDTF">2017-08-03T15:19:48Z</dcterms:created>
  <dcterms:modified xsi:type="dcterms:W3CDTF">2021-03-08T21:01:46Z</dcterms:modified>
  <cp:category/>
  <cp:version/>
  <cp:contentType/>
  <cp:contentStatus/>
</cp:coreProperties>
</file>